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FB8B8E5-FF45-4E67-81C1-4AD116E7E05A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rashoda'!$A$1:$G$79</definedName>
    <definedName name="_xlnm.Print_Area" localSheetId="0">' Sažetak'!$A$1:$J$42</definedName>
    <definedName name="_xlnm.Print_Area" localSheetId="3">'Posebni dio'!$A$1:$G$128</definedName>
  </definedName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4" l="1"/>
  <c r="F52" i="4"/>
  <c r="F36" i="4"/>
  <c r="F60" i="4"/>
  <c r="F44" i="4"/>
  <c r="F24" i="4"/>
  <c r="F23" i="4"/>
  <c r="F22" i="4" s="1"/>
  <c r="F21" i="4" s="1"/>
  <c r="F9" i="4"/>
  <c r="F10" i="4"/>
  <c r="E122" i="6"/>
  <c r="E121" i="6" s="1"/>
  <c r="E119" i="6" s="1"/>
  <c r="E8" i="6" s="1"/>
  <c r="E126" i="6"/>
  <c r="F126" i="6"/>
  <c r="F121" i="6" s="1"/>
  <c r="F119" i="6" s="1"/>
  <c r="F8" i="6" s="1"/>
  <c r="F122" i="6"/>
  <c r="F10" i="2" l="1"/>
  <c r="G10" i="2"/>
  <c r="H10" i="2"/>
  <c r="I10" i="2"/>
  <c r="I16" i="2" s="1"/>
  <c r="F13" i="2"/>
  <c r="G13" i="2"/>
  <c r="H13" i="2"/>
  <c r="H16" i="2" s="1"/>
  <c r="I13" i="2"/>
  <c r="H14" i="2"/>
  <c r="F16" i="2"/>
  <c r="G16" i="2"/>
  <c r="E78" i="4"/>
  <c r="G78" i="4"/>
  <c r="D78" i="4"/>
  <c r="C78" i="4"/>
  <c r="C60" i="4"/>
  <c r="C52" i="4" s="1"/>
  <c r="C84" i="6"/>
  <c r="C82" i="6" s="1"/>
  <c r="C12" i="6"/>
  <c r="C11" i="6" s="1"/>
  <c r="C9" i="6" s="1"/>
  <c r="C43" i="6"/>
  <c r="D37" i="6"/>
  <c r="D35" i="6" s="1"/>
  <c r="C37" i="6"/>
  <c r="C35" i="6" s="1"/>
  <c r="C108" i="6"/>
  <c r="C106" i="6" s="1"/>
  <c r="C99" i="6"/>
  <c r="C98" i="6"/>
  <c r="C97" i="6" s="1"/>
  <c r="C95" i="6" s="1"/>
  <c r="C93" i="6"/>
  <c r="C89" i="6"/>
  <c r="C103" i="6"/>
  <c r="C102" i="6" s="1"/>
  <c r="C100" i="6" s="1"/>
  <c r="C79" i="6"/>
  <c r="C74" i="6" s="1"/>
  <c r="C72" i="6" s="1"/>
  <c r="C75" i="6"/>
  <c r="C36" i="4"/>
  <c r="C54" i="4"/>
  <c r="C44" i="4"/>
  <c r="C22" i="4"/>
  <c r="C21" i="4" s="1"/>
  <c r="C25" i="4"/>
  <c r="C24" i="4"/>
  <c r="C23" i="4"/>
  <c r="C9" i="4"/>
  <c r="C88" i="6" l="1"/>
  <c r="C86" i="6" s="1"/>
  <c r="C8" i="6"/>
  <c r="D97" i="6"/>
  <c r="D95" i="6" s="1"/>
  <c r="G97" i="6"/>
  <c r="G95" i="6" s="1"/>
  <c r="F97" i="6"/>
  <c r="F95" i="6" s="1"/>
  <c r="E97" i="6"/>
  <c r="E95" i="6" s="1"/>
  <c r="D112" i="6"/>
  <c r="D110" i="6" s="1"/>
  <c r="D108" i="6"/>
  <c r="D106" i="6" s="1"/>
  <c r="D102" i="6"/>
  <c r="D100" i="6" s="1"/>
  <c r="D88" i="6"/>
  <c r="D86" i="6" s="1"/>
  <c r="D84" i="6"/>
  <c r="D82" i="6" s="1"/>
  <c r="D74" i="6"/>
  <c r="D72" i="6" s="1"/>
  <c r="D11" i="6"/>
  <c r="D9" i="6" s="1"/>
  <c r="D9" i="4"/>
  <c r="D52" i="4"/>
  <c r="D36" i="4"/>
  <c r="D21" i="4"/>
  <c r="D22" i="4"/>
  <c r="D8" i="6" l="1"/>
  <c r="G54" i="6"/>
  <c r="G53" i="6" s="1"/>
  <c r="G59" i="6"/>
  <c r="G58" i="6" s="1"/>
  <c r="G64" i="6"/>
  <c r="G63" i="6" s="1"/>
  <c r="G69" i="6"/>
  <c r="G68" i="6" s="1"/>
  <c r="F54" i="6"/>
  <c r="F53" i="6" s="1"/>
  <c r="F59" i="6"/>
  <c r="F58" i="6" s="1"/>
  <c r="F64" i="6"/>
  <c r="F63" i="6" s="1"/>
  <c r="F69" i="6"/>
  <c r="F68" i="6" s="1"/>
  <c r="F38" i="6"/>
  <c r="F37" i="6" s="1"/>
  <c r="G38" i="6"/>
  <c r="G37" i="6" s="1"/>
  <c r="F44" i="6"/>
  <c r="F43" i="6" s="1"/>
  <c r="G44" i="6"/>
  <c r="G43" i="6" s="1"/>
  <c r="G75" i="6"/>
  <c r="G79" i="6"/>
  <c r="G74" i="6" s="1"/>
  <c r="G72" i="6" s="1"/>
  <c r="F75" i="6"/>
  <c r="F79" i="6"/>
  <c r="F74" i="6" l="1"/>
  <c r="F72" i="6" s="1"/>
  <c r="F48" i="6"/>
  <c r="F47" i="6" s="1"/>
  <c r="F35" i="6" s="1"/>
  <c r="G48" i="6"/>
  <c r="G47" i="6" s="1"/>
  <c r="G35" i="6" s="1"/>
  <c r="F103" i="6"/>
  <c r="F102" i="6" s="1"/>
  <c r="F100" i="6" s="1"/>
  <c r="G103" i="6"/>
  <c r="G102" i="6" s="1"/>
  <c r="G100" i="6" s="1"/>
  <c r="F108" i="6"/>
  <c r="F106" i="6" s="1"/>
  <c r="G108" i="6"/>
  <c r="G106" i="6" s="1"/>
  <c r="F89" i="6"/>
  <c r="G89" i="6"/>
  <c r="F93" i="6"/>
  <c r="F88" i="6" s="1"/>
  <c r="F86" i="6" s="1"/>
  <c r="G93" i="6"/>
  <c r="F84" i="6"/>
  <c r="F82" i="6" s="1"/>
  <c r="G84" i="6"/>
  <c r="G82" i="6" s="1"/>
  <c r="F12" i="6"/>
  <c r="G12" i="6"/>
  <c r="G11" i="6" s="1"/>
  <c r="G9" i="6" s="1"/>
  <c r="F32" i="6"/>
  <c r="G32" i="6"/>
  <c r="G54" i="4"/>
  <c r="G52" i="4" s="1"/>
  <c r="G60" i="4"/>
  <c r="F54" i="4"/>
  <c r="G44" i="4"/>
  <c r="G38" i="4"/>
  <c r="F38" i="4"/>
  <c r="G36" i="4"/>
  <c r="G21" i="4"/>
  <c r="E21" i="4"/>
  <c r="G22" i="4"/>
  <c r="E22" i="4"/>
  <c r="F27" i="4"/>
  <c r="G27" i="4"/>
  <c r="E27" i="4"/>
  <c r="G23" i="4"/>
  <c r="G24" i="4"/>
  <c r="G26" i="4"/>
  <c r="F26" i="4"/>
  <c r="G10" i="4"/>
  <c r="G9" i="4" s="1"/>
  <c r="E108" i="6"/>
  <c r="E103" i="6"/>
  <c r="E113" i="6"/>
  <c r="E112" i="6" s="1"/>
  <c r="E110" i="6" s="1"/>
  <c r="E93" i="6"/>
  <c r="E89" i="6"/>
  <c r="E84" i="6"/>
  <c r="E82" i="6" s="1"/>
  <c r="E79" i="6"/>
  <c r="E75" i="6"/>
  <c r="E69" i="6"/>
  <c r="E68" i="6" s="1"/>
  <c r="E59" i="6"/>
  <c r="E64" i="6"/>
  <c r="E54" i="6"/>
  <c r="E48" i="6"/>
  <c r="E47" i="6" s="1"/>
  <c r="E44" i="6"/>
  <c r="E43" i="6" s="1"/>
  <c r="E38" i="6"/>
  <c r="E12" i="6"/>
  <c r="E32" i="6"/>
  <c r="G88" i="6" l="1"/>
  <c r="G86" i="6" s="1"/>
  <c r="F11" i="6"/>
  <c r="F9" i="6" s="1"/>
  <c r="G8" i="6"/>
  <c r="E37" i="6"/>
  <c r="E88" i="6"/>
  <c r="E86" i="6" s="1"/>
  <c r="E106" i="6"/>
  <c r="E102" i="6"/>
  <c r="E100" i="6" s="1"/>
  <c r="E74" i="6"/>
  <c r="E72" i="6" s="1"/>
  <c r="E63" i="6"/>
  <c r="E58" i="6" s="1"/>
  <c r="E53" i="6"/>
  <c r="E11" i="6"/>
  <c r="E9" i="6" s="1"/>
  <c r="E35" i="6" l="1"/>
  <c r="E60" i="4" l="1"/>
  <c r="E52" i="4"/>
  <c r="E62" i="4"/>
  <c r="E54" i="4"/>
  <c r="E58" i="4"/>
  <c r="E36" i="4" l="1"/>
  <c r="E9" i="4"/>
  <c r="E23" i="4"/>
  <c r="E26" i="4"/>
  <c r="E24" i="4"/>
  <c r="F42" i="2" l="1"/>
  <c r="G39" i="2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J10" i="2"/>
  <c r="G25" i="2" l="1"/>
  <c r="G32" i="2" s="1"/>
  <c r="H25" i="2"/>
  <c r="H32" i="2" s="1"/>
  <c r="H33" i="2" s="1"/>
  <c r="J16" i="2"/>
  <c r="J25" i="2" s="1"/>
  <c r="J32" i="2" s="1"/>
  <c r="J33" i="2" s="1"/>
  <c r="I25" i="2"/>
  <c r="I32" i="2" s="1"/>
  <c r="I33" i="2" s="1"/>
  <c r="F25" i="2"/>
  <c r="F32" i="2" s="1"/>
  <c r="F33" i="2" s="1"/>
  <c r="G33" i="2"/>
</calcChain>
</file>

<file path=xl/sharedStrings.xml><?xml version="1.0" encoding="utf-8"?>
<sst xmlns="http://schemas.openxmlformats.org/spreadsheetml/2006/main" count="320" uniqueCount="153">
  <si>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</si>
  <si>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</si>
  <si>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</si>
  <si>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</si>
  <si>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</si>
  <si>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</si>
  <si>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</si>
  <si>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</si>
  <si>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</si>
  <si>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</si>
  <si>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</si>
  <si>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</si>
  <si>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</si>
  <si>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</si>
  <si>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</si>
  <si>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</si>
  <si>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</si>
  <si>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</si>
  <si>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</si>
  <si>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</si>
  <si>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</si>
  <si>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</si>
  <si>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</si>
  <si>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</si>
  <si>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</si>
  <si>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</si>
  <si>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</si>
  <si>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</si>
  <si>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</si>
  <si>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</si>
  <si>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</si>
  <si>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</si>
  <si>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</si>
  <si>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</si>
  <si>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</si>
  <si>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</si>
  <si>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</si>
  <si>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</si>
  <si>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</si>
  <si>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</si>
  <si>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</si>
  <si>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</si>
  <si>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</si>
  <si>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</si>
  <si>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</si>
  <si>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</si>
  <si>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01</t>
  </si>
  <si>
    <t>011</t>
  </si>
  <si>
    <t>013</t>
  </si>
  <si>
    <t>041</t>
  </si>
  <si>
    <t>04</t>
  </si>
  <si>
    <t>Opće javne usluge</t>
  </si>
  <si>
    <t>Opće usluge</t>
  </si>
  <si>
    <t>Ekonomski poslovi</t>
  </si>
  <si>
    <t>Opći ekonomski, trgovački i poslovi vezani uz rad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</si>
  <si>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</si>
  <si>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</si>
  <si>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</si>
  <si>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</si>
  <si>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</si>
  <si>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</si>
  <si>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</si>
  <si>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</si>
  <si>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</si>
  <si>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</si>
  <si>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 xml:space="preserve">PRORAČUN JEDINICE LOKALNE I PODRUČNE (REGIONALNE) SAMOUPRAVE/
FINANCIJSKI PLAN PRORAČUNSKOG KORISNIKA JEDINICE LOKALNE I PODRUČNE (REGIONALNE) SAMOUPRAVE 
ZA GODINU T I PROJEKCIJE ZA GODINU T+1 I T+2 </t>
  </si>
  <si>
    <t>Ostali prihodi za posebne namjene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</si>
  <si>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</si>
  <si>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</si>
  <si>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</si>
  <si>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</si>
  <si>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Prihodi od prodaje proizvoda i robe te pruženih usluga, prihodi od donacija te povrati po protestiranim jamstvima</t>
  </si>
  <si>
    <t>Izvršna i zakonodavna tijela, financijski i fiskalni poslovi, vanjski poslovi</t>
  </si>
  <si>
    <t xml:space="preserve">* najniža razina oznake izvora financiranja smatra se razina skupine odnosno podskupine      </t>
  </si>
  <si>
    <t>RAZDJEL 005</t>
  </si>
  <si>
    <t>GLAVA/RKP 23198</t>
  </si>
  <si>
    <t>OŠ Kuršanec</t>
  </si>
  <si>
    <t>Proračunski korisnik Grada Čakovca</t>
  </si>
  <si>
    <t xml:space="preserve">PROGRAM 1024 DECENTRALIZIRANE FUNKCIJE </t>
  </si>
  <si>
    <t>OSNOVNO ŠKOLSTVO</t>
  </si>
  <si>
    <t>Aktivnost A102401</t>
  </si>
  <si>
    <t>MATERIJALNI I FINANCIJSKI RASHODI</t>
  </si>
  <si>
    <t>Izvor financiranja 11</t>
  </si>
  <si>
    <t>RASHODI POSLOVANJA</t>
  </si>
  <si>
    <t>MATERIJALNI RASHODI</t>
  </si>
  <si>
    <t>PROGRAM 1035 PLAN RASHODA I IZDATAKA OSNOVNIH ŠKOLA</t>
  </si>
  <si>
    <t>Aktivnost A103502</t>
  </si>
  <si>
    <t>PROGRAM ŠKOLSTVA</t>
  </si>
  <si>
    <t>Aktivnost A1035012</t>
  </si>
  <si>
    <t>RASHODI ZA PLAĆE I MATERIJALNA PRAVA</t>
  </si>
  <si>
    <t>Izvor financiranja 501</t>
  </si>
  <si>
    <t>Aktivnost A1035015</t>
  </si>
  <si>
    <t>DRUGI OBRAZOVNI MATERIJALI</t>
  </si>
  <si>
    <t>Aktivnost A1035017</t>
  </si>
  <si>
    <t>POMOĆNICI U NASTAVI NA TERET GRADA</t>
  </si>
  <si>
    <t>Aktivnost A1035021</t>
  </si>
  <si>
    <t>GRAĐANSKI ODGOJ</t>
  </si>
  <si>
    <t>Aktivnost A103522</t>
  </si>
  <si>
    <t>PREHRANA UČENIKA</t>
  </si>
  <si>
    <t>Aktivnost A103523</t>
  </si>
  <si>
    <t>POMOĆNICI U NASTAVI 2025/2026</t>
  </si>
  <si>
    <t>Izvor financiranja 5231</t>
  </si>
  <si>
    <t>Aktivnost A103524</t>
  </si>
  <si>
    <t>POMOĆNICI U NASTAVI 2026/2027</t>
  </si>
  <si>
    <t>Prihodi od imovine</t>
  </si>
  <si>
    <t>Prihodi po posebnim propisima</t>
  </si>
  <si>
    <t>Financijski rashodi</t>
  </si>
  <si>
    <t xml:space="preserve">Naknade građanima </t>
  </si>
  <si>
    <t>Prihodi iz nadležnih proračuna</t>
  </si>
  <si>
    <t>Namjenski prihodi</t>
  </si>
  <si>
    <t>Pomoći iz državnog proračuna</t>
  </si>
  <si>
    <t>Prijenosi između proračunskih korisnika</t>
  </si>
  <si>
    <t>Prijenosi između proračunskih korisnika - pomoćnici u nastavi</t>
  </si>
  <si>
    <t>Donacije</t>
  </si>
  <si>
    <t>Pomoći</t>
  </si>
  <si>
    <t>Naknada za službena putovanja</t>
  </si>
  <si>
    <t>Stručno usavršavanje zaposlenika</t>
  </si>
  <si>
    <t>Ostale naknade troškova zaposlenima</t>
  </si>
  <si>
    <t>Uredski materijal</t>
  </si>
  <si>
    <t>Energija</t>
  </si>
  <si>
    <t>Materijal za tekuće i investicijsko održavanje</t>
  </si>
  <si>
    <t>Sitni inventar</t>
  </si>
  <si>
    <t>Službena, radna i zaštitna odjeća i obuća</t>
  </si>
  <si>
    <t>Usluge tekućeg i investicijskog održavanja</t>
  </si>
  <si>
    <t>Komunalne usluge</t>
  </si>
  <si>
    <t>Najamnine i zakupnine</t>
  </si>
  <si>
    <t>Zdravstvene usluge</t>
  </si>
  <si>
    <t>Intelektualne i osobne usluge</t>
  </si>
  <si>
    <t>Računalne usluge</t>
  </si>
  <si>
    <t>Ostale usluge</t>
  </si>
  <si>
    <t>Premije osiguranja</t>
  </si>
  <si>
    <t>Članarine</t>
  </si>
  <si>
    <t>Pristojbe i naknade</t>
  </si>
  <si>
    <t>Ostali nespomenuti rashodi</t>
  </si>
  <si>
    <t>Bankarske usluge i usluge pl.prometa</t>
  </si>
  <si>
    <t>FINSNCIJSKI RASHODI</t>
  </si>
  <si>
    <t>Usluge telefona, pošte i prijevoza</t>
  </si>
  <si>
    <t>Naknade građanima</t>
  </si>
  <si>
    <t>Knjige</t>
  </si>
  <si>
    <t>Rashodi za nabavu dugotrajne imovine</t>
  </si>
  <si>
    <t>Izvor financiranja 4311</t>
  </si>
  <si>
    <t>Materijal i sirovine</t>
  </si>
  <si>
    <t>Izvor financiranja 31</t>
  </si>
  <si>
    <t>Izvor financiranja 611</t>
  </si>
  <si>
    <t>Izvor financiranja 523</t>
  </si>
  <si>
    <t>Intelektualne usluge</t>
  </si>
  <si>
    <t>RASHODI ZA RAPOSLENE</t>
  </si>
  <si>
    <t>Plaće za redovan rad</t>
  </si>
  <si>
    <t>Ostali rashodi za zaposlene</t>
  </si>
  <si>
    <t>Doprinosi</t>
  </si>
  <si>
    <t>Naknade za prijevoz</t>
  </si>
  <si>
    <t>Aktivnost A103520</t>
  </si>
  <si>
    <t>POMOĆNICI U NASTAVI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</si>
</sst>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_-* #,##0\ _k_n_-;\-* #,##0\ _k_n_-;_-* &quot;-&quot;??\ _k_n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0"/>
      <color theme="8" tint="-0.499984740745262"/>
      <name val="Times New Roman"/>
      <family val="1"/>
      <charset val="238"/>
    </font>
    <font>
      <sz val="10"/>
      <color theme="8" tint="-0.49998474074526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43" fontId="24" fillId="0" borderId="0" applyFont="0" applyFill="0" applyBorder="0" applyAlignment="0" applyProtection="0"/>
  </cellStyleXfs>
  <cellXfs count="147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Fill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Fill="1" applyBorder="1" applyAlignment="1" applyProtection="1">
      <alignment horizontal="right" wrapText="1"/>
    </xf>
    <xf numFmtId="3" fontId="13" fillId="0" borderId="4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 applyProtection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3" fontId="8" fillId="2" borderId="4" xfId="3" applyNumberFormat="1" applyFont="1" applyFill="1" applyBorder="1" applyAlignment="1" applyProtection="1">
      <alignment horizontal="right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NumberFormat="1" applyFont="1" applyFill="1" applyBorder="1" applyAlignment="1" applyProtection="1">
      <alignment horizontal="left" vertical="center" wrapText="1" inden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vertical="center" wrapText="1"/>
    </xf>
    <xf numFmtId="49" fontId="15" fillId="2" borderId="4" xfId="3" applyNumberFormat="1" applyFont="1" applyFill="1" applyBorder="1" applyAlignment="1" applyProtection="1">
      <alignment horizontal="left" vertical="center" wrapText="1"/>
    </xf>
    <xf numFmtId="49" fontId="16" fillId="2" borderId="4" xfId="3" applyNumberFormat="1" applyFont="1" applyFill="1" applyBorder="1" applyAlignment="1" applyProtection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49" fontId="15" fillId="2" borderId="4" xfId="3" quotePrefix="1" applyNumberFormat="1" applyFont="1" applyFill="1" applyBorder="1" applyAlignment="1">
      <alignment horizontal="left" vertical="center"/>
    </xf>
    <xf numFmtId="0" fontId="5" fillId="0" borderId="0" xfId="3" applyNumberFormat="1" applyFont="1" applyFill="1" applyBorder="1" applyAlignment="1" applyProtection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23" fillId="2" borderId="4" xfId="3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23" fillId="2" borderId="4" xfId="3" applyNumberFormat="1" applyFont="1" applyFill="1" applyBorder="1" applyAlignment="1" applyProtection="1">
      <alignment horizontal="left" vertical="center" wrapText="1" indent="4"/>
    </xf>
    <xf numFmtId="0" fontId="4" fillId="0" borderId="4" xfId="3" applyFont="1" applyBorder="1" applyAlignment="1">
      <alignment horizontal="center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13" fillId="5" borderId="4" xfId="3" applyNumberFormat="1" applyFont="1" applyFill="1" applyBorder="1" applyAlignment="1" applyProtection="1">
      <alignment horizontal="left" vertical="center" wrapText="1" indent="2"/>
    </xf>
    <xf numFmtId="0" fontId="13" fillId="5" borderId="4" xfId="3" applyNumberFormat="1" applyFont="1" applyFill="1" applyBorder="1" applyAlignment="1" applyProtection="1">
      <alignment horizontal="left" vertical="center" wrapText="1"/>
    </xf>
    <xf numFmtId="3" fontId="8" fillId="5" borderId="4" xfId="3" applyNumberFormat="1" applyFont="1" applyFill="1" applyBorder="1" applyAlignment="1">
      <alignment horizontal="left" indent="1"/>
    </xf>
    <xf numFmtId="0" fontId="13" fillId="5" borderId="4" xfId="3" applyNumberFormat="1" applyFont="1" applyFill="1" applyBorder="1" applyAlignment="1" applyProtection="1">
      <alignment horizontal="left" vertical="center" wrapText="1" indent="3"/>
    </xf>
    <xf numFmtId="3" fontId="8" fillId="5" borderId="4" xfId="3" applyNumberFormat="1" applyFont="1" applyFill="1" applyBorder="1" applyAlignment="1">
      <alignment horizontal="right"/>
    </xf>
    <xf numFmtId="0" fontId="15" fillId="2" borderId="4" xfId="3" applyNumberFormat="1" applyFont="1" applyFill="1" applyBorder="1" applyAlignment="1" applyProtection="1">
      <alignment horizontal="left" vertical="center" wrapText="1" indent="2"/>
    </xf>
    <xf numFmtId="164" fontId="15" fillId="2" borderId="4" xfId="4" applyNumberFormat="1" applyFont="1" applyFill="1" applyBorder="1" applyAlignment="1" applyProtection="1">
      <alignment horizontal="left" vertical="center" wrapText="1"/>
    </xf>
    <xf numFmtId="164" fontId="8" fillId="2" borderId="4" xfId="4" applyNumberFormat="1" applyFont="1" applyFill="1" applyBorder="1" applyAlignment="1">
      <alignment horizontal="right"/>
    </xf>
    <xf numFmtId="164" fontId="16" fillId="2" borderId="4" xfId="4" applyNumberFormat="1" applyFont="1" applyFill="1" applyBorder="1" applyAlignment="1" applyProtection="1">
      <alignment horizontal="left" vertical="center" wrapText="1"/>
    </xf>
    <xf numFmtId="164" fontId="16" fillId="2" borderId="4" xfId="4" quotePrefix="1" applyNumberFormat="1" applyFont="1" applyFill="1" applyBorder="1" applyAlignment="1">
      <alignment horizontal="left" vertical="center" wrapText="1"/>
    </xf>
    <xf numFmtId="164" fontId="16" fillId="2" borderId="4" xfId="4" quotePrefix="1" applyNumberFormat="1" applyFont="1" applyFill="1" applyBorder="1" applyAlignment="1">
      <alignment horizontal="left" vertical="center"/>
    </xf>
    <xf numFmtId="0" fontId="13" fillId="2" borderId="4" xfId="0" applyNumberFormat="1" applyFont="1" applyFill="1" applyBorder="1" applyAlignment="1" applyProtection="1">
      <alignment horizontal="center" vertical="center" wrapText="1"/>
    </xf>
    <xf numFmtId="0" fontId="13" fillId="2" borderId="4" xfId="0" applyNumberFormat="1" applyFont="1" applyFill="1" applyBorder="1" applyAlignment="1" applyProtection="1">
      <alignment horizontal="left" vertical="center" wrapText="1"/>
    </xf>
    <xf numFmtId="3" fontId="13" fillId="2" borderId="4" xfId="3" applyNumberFormat="1" applyFont="1" applyFill="1" applyBorder="1" applyAlignment="1">
      <alignment horizontal="right"/>
    </xf>
    <xf numFmtId="3" fontId="13" fillId="2" borderId="4" xfId="3" applyNumberFormat="1" applyFont="1" applyFill="1" applyBorder="1" applyAlignment="1" applyProtection="1">
      <alignment horizontal="right" wrapText="1"/>
    </xf>
    <xf numFmtId="0" fontId="11" fillId="0" borderId="0" xfId="3" applyFont="1"/>
    <xf numFmtId="3" fontId="13" fillId="5" borderId="4" xfId="3" applyNumberFormat="1" applyFont="1" applyFill="1" applyBorder="1" applyAlignment="1">
      <alignment horizontal="right"/>
    </xf>
    <xf numFmtId="3" fontId="13" fillId="5" borderId="4" xfId="3" applyNumberFormat="1" applyFont="1" applyFill="1" applyBorder="1" applyAlignment="1">
      <alignment horizontal="right" indent="1"/>
    </xf>
    <xf numFmtId="0" fontId="14" fillId="0" borderId="4" xfId="3" quotePrefix="1" applyFont="1" applyBorder="1" applyAlignment="1">
      <alignment horizontal="center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16" fillId="2" borderId="4" xfId="3" applyNumberFormat="1" applyFont="1" applyFill="1" applyBorder="1" applyAlignment="1" applyProtection="1">
      <alignment horizontal="right" vertical="center" wrapText="1"/>
    </xf>
    <xf numFmtId="3" fontId="16" fillId="2" borderId="4" xfId="3" quotePrefix="1" applyNumberFormat="1" applyFont="1" applyFill="1" applyBorder="1" applyAlignment="1">
      <alignment horizontal="left" vertical="center" wrapText="1"/>
    </xf>
    <xf numFmtId="0" fontId="13" fillId="0" borderId="4" xfId="3" applyNumberFormat="1" applyFont="1" applyFill="1" applyBorder="1" applyAlignment="1" applyProtection="1">
      <alignment horizontal="left" vertical="center" wrapText="1"/>
    </xf>
    <xf numFmtId="3" fontId="8" fillId="0" borderId="4" xfId="3" applyNumberFormat="1" applyFont="1" applyFill="1" applyBorder="1" applyAlignment="1">
      <alignment horizontal="right"/>
    </xf>
    <xf numFmtId="0" fontId="13" fillId="0" borderId="4" xfId="3" applyNumberFormat="1" applyFont="1" applyFill="1" applyBorder="1" applyAlignment="1" applyProtection="1">
      <alignment horizontal="left" vertical="center" wrapText="1" indent="1"/>
    </xf>
    <xf numFmtId="0" fontId="1" fillId="0" borderId="4" xfId="3" applyBorder="1"/>
    <xf numFmtId="0" fontId="1" fillId="0" borderId="4" xfId="3" quotePrefix="1" applyBorder="1"/>
    <xf numFmtId="164" fontId="1" fillId="0" borderId="4" xfId="4" applyNumberFormat="1" applyFont="1" applyBorder="1"/>
    <xf numFmtId="164" fontId="1" fillId="0" borderId="4" xfId="4" quotePrefix="1" applyNumberFormat="1" applyFont="1" applyBorder="1"/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2" xfId="3" quotePrefix="1" applyFont="1" applyBorder="1" applyAlignment="1">
      <alignment horizontal="center" vertical="center" wrapText="1"/>
    </xf>
    <xf numFmtId="0" fontId="14" fillId="0" borderId="3" xfId="3" quotePrefix="1" applyFont="1" applyBorder="1" applyAlignment="1">
      <alignment horizontal="center" vertical="center" wrapText="1"/>
    </xf>
    <xf numFmtId="0" fontId="14" fillId="0" borderId="5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5" fillId="0" borderId="3" xfId="2" applyNumberFormat="1" applyFont="1" applyFill="1" applyBorder="1" applyAlignment="1" applyProtection="1">
      <alignment horizontal="left" vertical="center" wrapText="1"/>
    </xf>
    <xf numFmtId="0" fontId="15" fillId="0" borderId="5" xfId="2" applyNumberFormat="1" applyFont="1" applyFill="1" applyBorder="1" applyAlignment="1" applyProtection="1">
      <alignment horizontal="left"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3" xfId="2" quotePrefix="1" applyFont="1" applyFill="1" applyBorder="1" applyAlignment="1">
      <alignment horizontal="left" vertical="center"/>
    </xf>
    <xf numFmtId="0" fontId="15" fillId="0" borderId="5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15" fillId="0" borderId="3" xfId="2" quotePrefix="1" applyNumberFormat="1" applyFont="1" applyFill="1" applyBorder="1" applyAlignment="1" applyProtection="1">
      <alignment horizontal="left" vertical="center" wrapText="1"/>
    </xf>
    <xf numFmtId="0" fontId="15" fillId="0" borderId="5" xfId="2" quotePrefix="1" applyNumberFormat="1" applyFont="1" applyFill="1" applyBorder="1" applyAlignment="1" applyProtection="1">
      <alignment horizontal="left" vertical="center" wrapText="1"/>
    </xf>
    <xf numFmtId="0" fontId="15" fillId="0" borderId="3" xfId="2" quotePrefix="1" applyFont="1" applyBorder="1" applyAlignment="1">
      <alignment horizontal="left" vertical="center"/>
    </xf>
    <xf numFmtId="0" fontId="15" fillId="0" borderId="5" xfId="2" quotePrefix="1" applyFont="1" applyBorder="1" applyAlignment="1">
      <alignment horizontal="left" vertical="center"/>
    </xf>
    <xf numFmtId="0" fontId="15" fillId="3" borderId="3" xfId="2" quotePrefix="1" applyNumberFormat="1" applyFont="1" applyFill="1" applyBorder="1" applyAlignment="1" applyProtection="1">
      <alignment horizontal="left" vertical="center" wrapText="1"/>
    </xf>
    <xf numFmtId="0" fontId="15" fillId="3" borderId="5" xfId="2" quotePrefix="1" applyNumberFormat="1" applyFont="1" applyFill="1" applyBorder="1" applyAlignment="1" applyProtection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13" fillId="0" borderId="5" xfId="3" quotePrefix="1" applyFont="1" applyBorder="1" applyAlignment="1">
      <alignment horizontal="center"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wrapText="1"/>
    </xf>
    <xf numFmtId="3" fontId="25" fillId="5" borderId="4" xfId="3" applyNumberFormat="1" applyFont="1" applyFill="1" applyBorder="1" applyAlignment="1">
      <alignment horizontal="right"/>
    </xf>
    <xf numFmtId="3" fontId="26" fillId="2" borderId="4" xfId="3" applyNumberFormat="1" applyFont="1" applyFill="1" applyBorder="1" applyAlignment="1">
      <alignment horizontal="right"/>
    </xf>
    <xf numFmtId="3" fontId="25" fillId="2" borderId="4" xfId="3" applyNumberFormat="1" applyFont="1" applyFill="1" applyBorder="1" applyAlignment="1">
      <alignment horizontal="right"/>
    </xf>
  </cellXfs>
  <cellStyles count="5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  <cellStyle name="Zarez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L17" sqref="L17"/>
    </sheetView>
  </sheetViews>
  <sheetFormatPr defaultColWidth="8.85546875" defaultRowHeight="15" x14ac:dyDescent="0.25"/>
  <cols>
    <col min="1" max="4" width="8.85546875" style="1"/>
    <col min="5" max="5" width="18.710937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62"/>
    </row>
    <row r="2" spans="1:10" s="2" customFormat="1" ht="51" customHeight="1" x14ac:dyDescent="0.25">
      <c r="A2" s="103" t="s">
        <v>65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103" t="s">
        <v>0</v>
      </c>
      <c r="B4" s="103"/>
      <c r="C4" s="103"/>
      <c r="D4" s="103"/>
      <c r="E4" s="103"/>
      <c r="F4" s="103"/>
      <c r="G4" s="103"/>
      <c r="H4" s="103"/>
      <c r="I4" s="133"/>
      <c r="J4" s="133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103" t="s">
        <v>14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40.5" customHeight="1" x14ac:dyDescent="0.25">
      <c r="A8" s="131" t="s">
        <v>12</v>
      </c>
      <c r="B8" s="132"/>
      <c r="C8" s="132"/>
      <c r="D8" s="132"/>
      <c r="E8" s="134"/>
      <c r="F8" s="67" t="s">
        <v>13</v>
      </c>
      <c r="G8" s="67" t="s">
        <v>23</v>
      </c>
      <c r="H8" s="68" t="s">
        <v>24</v>
      </c>
      <c r="I8" s="68" t="s">
        <v>25</v>
      </c>
      <c r="J8" s="68" t="s">
        <v>26</v>
      </c>
    </row>
    <row r="9" spans="1:10" s="32" customFormat="1" ht="12" customHeight="1" x14ac:dyDescent="0.25">
      <c r="A9" s="105">
        <v>1</v>
      </c>
      <c r="B9" s="106"/>
      <c r="C9" s="106"/>
      <c r="D9" s="106"/>
      <c r="E9" s="107"/>
      <c r="F9" s="92">
        <v>2</v>
      </c>
      <c r="G9" s="92">
        <v>3</v>
      </c>
      <c r="H9" s="70">
        <v>4</v>
      </c>
      <c r="I9" s="70">
        <v>5</v>
      </c>
      <c r="J9" s="70">
        <v>6</v>
      </c>
    </row>
    <row r="10" spans="1:10" s="2" customFormat="1" ht="15" customHeight="1" x14ac:dyDescent="0.25">
      <c r="A10" s="135" t="s">
        <v>3</v>
      </c>
      <c r="B10" s="136"/>
      <c r="C10" s="136"/>
      <c r="D10" s="136"/>
      <c r="E10" s="137"/>
      <c r="F10" s="10">
        <f>F11+F12</f>
        <v>2520857.27</v>
      </c>
      <c r="G10" s="10">
        <f t="shared" ref="G10:J10" si="0">G11+G12</f>
        <v>3010327</v>
      </c>
      <c r="H10" s="10">
        <f>H11+H12</f>
        <v>3318342</v>
      </c>
      <c r="I10" s="10">
        <f t="shared" si="0"/>
        <v>3243977</v>
      </c>
      <c r="J10" s="10">
        <f t="shared" si="0"/>
        <v>3193977</v>
      </c>
    </row>
    <row r="11" spans="1:10" s="2" customFormat="1" ht="15" customHeight="1" x14ac:dyDescent="0.25">
      <c r="A11" s="118" t="s">
        <v>1</v>
      </c>
      <c r="B11" s="119"/>
      <c r="C11" s="119"/>
      <c r="D11" s="119"/>
      <c r="E11" s="120"/>
      <c r="F11" s="11">
        <v>2520857.27</v>
      </c>
      <c r="G11" s="11">
        <v>3010327</v>
      </c>
      <c r="H11" s="11">
        <v>3318342</v>
      </c>
      <c r="I11" s="11">
        <v>3243977</v>
      </c>
      <c r="J11" s="11">
        <v>3193977</v>
      </c>
    </row>
    <row r="12" spans="1:10" s="2" customFormat="1" ht="21" customHeight="1" x14ac:dyDescent="0.25">
      <c r="A12" s="121" t="s">
        <v>2</v>
      </c>
      <c r="B12" s="122"/>
      <c r="C12" s="122"/>
      <c r="D12" s="122"/>
      <c r="E12" s="123"/>
      <c r="F12" s="11"/>
      <c r="G12" s="11">
        <v>0</v>
      </c>
      <c r="H12" s="11"/>
      <c r="I12" s="11"/>
      <c r="J12" s="11"/>
    </row>
    <row r="13" spans="1:10" s="2" customFormat="1" x14ac:dyDescent="0.25">
      <c r="A13" s="12" t="s">
        <v>6</v>
      </c>
      <c r="B13" s="93"/>
      <c r="C13" s="93"/>
      <c r="D13" s="93"/>
      <c r="E13" s="93"/>
      <c r="F13" s="10">
        <f>F14+F15</f>
        <v>2558773.96</v>
      </c>
      <c r="G13" s="10">
        <f t="shared" ref="G13:J13" si="1">G14+G15</f>
        <v>3015327</v>
      </c>
      <c r="H13" s="10">
        <f t="shared" si="1"/>
        <v>3320342</v>
      </c>
      <c r="I13" s="10">
        <f t="shared" si="1"/>
        <v>3243977</v>
      </c>
      <c r="J13" s="10">
        <f t="shared" si="1"/>
        <v>3193977</v>
      </c>
    </row>
    <row r="14" spans="1:10" s="2" customFormat="1" ht="15" customHeight="1" x14ac:dyDescent="0.25">
      <c r="A14" s="124" t="s">
        <v>4</v>
      </c>
      <c r="B14" s="125"/>
      <c r="C14" s="125"/>
      <c r="D14" s="125"/>
      <c r="E14" s="126"/>
      <c r="F14" s="11">
        <v>2554456.0499999998</v>
      </c>
      <c r="G14" s="11">
        <v>2987827</v>
      </c>
      <c r="H14" s="11">
        <f>81590+3231752</f>
        <v>3313342</v>
      </c>
      <c r="I14" s="11">
        <v>3243977</v>
      </c>
      <c r="J14" s="11">
        <v>3193977</v>
      </c>
    </row>
    <row r="15" spans="1:10" s="2" customFormat="1" ht="21" customHeight="1" x14ac:dyDescent="0.25">
      <c r="A15" s="114" t="s">
        <v>5</v>
      </c>
      <c r="B15" s="127"/>
      <c r="C15" s="127"/>
      <c r="D15" s="127"/>
      <c r="E15" s="128"/>
      <c r="F15" s="14">
        <v>4317.91</v>
      </c>
      <c r="G15" s="14">
        <v>27500</v>
      </c>
      <c r="H15" s="14">
        <v>7000</v>
      </c>
      <c r="I15" s="14"/>
      <c r="J15" s="13"/>
    </row>
    <row r="16" spans="1:10" s="2" customFormat="1" ht="15" customHeight="1" x14ac:dyDescent="0.25">
      <c r="A16" s="116" t="s">
        <v>7</v>
      </c>
      <c r="B16" s="129"/>
      <c r="C16" s="129"/>
      <c r="D16" s="129"/>
      <c r="E16" s="130"/>
      <c r="F16" s="10">
        <f>F10-F13</f>
        <v>-37916.689999999944</v>
      </c>
      <c r="G16" s="10">
        <f t="shared" ref="G16:J16" si="2">G10-G13</f>
        <v>-5000</v>
      </c>
      <c r="H16" s="10">
        <f>H10-H13</f>
        <v>-2000</v>
      </c>
      <c r="I16" s="10">
        <f t="shared" si="2"/>
        <v>0</v>
      </c>
      <c r="J16" s="10">
        <f t="shared" si="2"/>
        <v>0</v>
      </c>
    </row>
    <row r="17" spans="1:10" s="2" customFormat="1" ht="18.75" x14ac:dyDescent="0.25">
      <c r="A17" s="3"/>
      <c r="B17" s="15"/>
      <c r="C17" s="15"/>
      <c r="D17" s="15"/>
      <c r="E17" s="15"/>
      <c r="F17" s="15"/>
      <c r="G17" s="15"/>
      <c r="H17" s="16"/>
      <c r="I17" s="16"/>
      <c r="J17" s="16"/>
    </row>
    <row r="18" spans="1:10" s="2" customFormat="1" ht="18" customHeight="1" x14ac:dyDescent="0.25">
      <c r="A18" s="103" t="s">
        <v>15</v>
      </c>
      <c r="B18" s="104"/>
      <c r="C18" s="104"/>
      <c r="D18" s="104"/>
      <c r="E18" s="104"/>
      <c r="F18" s="104"/>
      <c r="G18" s="104"/>
      <c r="H18" s="104"/>
      <c r="I18" s="104"/>
      <c r="J18" s="104"/>
    </row>
    <row r="19" spans="1:10" s="2" customFormat="1" ht="18.75" x14ac:dyDescent="0.25">
      <c r="A19" s="3"/>
      <c r="B19" s="15"/>
      <c r="C19" s="15"/>
      <c r="D19" s="15"/>
      <c r="E19" s="15"/>
      <c r="F19" s="15"/>
      <c r="G19" s="15"/>
      <c r="H19" s="16"/>
      <c r="I19" s="16"/>
      <c r="J19" s="16"/>
    </row>
    <row r="20" spans="1:10" s="2" customFormat="1" ht="25.5" x14ac:dyDescent="0.25">
      <c r="A20" s="131" t="s">
        <v>12</v>
      </c>
      <c r="B20" s="132"/>
      <c r="C20" s="132"/>
      <c r="D20" s="132"/>
      <c r="E20" s="132"/>
      <c r="F20" s="67" t="s">
        <v>13</v>
      </c>
      <c r="G20" s="67" t="s">
        <v>23</v>
      </c>
      <c r="H20" s="68" t="s">
        <v>24</v>
      </c>
      <c r="I20" s="68" t="s">
        <v>25</v>
      </c>
      <c r="J20" s="68" t="s">
        <v>26</v>
      </c>
    </row>
    <row r="21" spans="1:10" s="32" customFormat="1" ht="12" customHeight="1" x14ac:dyDescent="0.25">
      <c r="A21" s="139">
        <v>1</v>
      </c>
      <c r="B21" s="139"/>
      <c r="C21" s="139"/>
      <c r="D21" s="139"/>
      <c r="E21" s="139"/>
      <c r="F21" s="69">
        <v>2</v>
      </c>
      <c r="G21" s="69">
        <v>3</v>
      </c>
      <c r="H21" s="70">
        <v>4</v>
      </c>
      <c r="I21" s="70">
        <v>5</v>
      </c>
      <c r="J21" s="70">
        <v>6</v>
      </c>
    </row>
    <row r="22" spans="1:10" s="2" customFormat="1" x14ac:dyDescent="0.25">
      <c r="A22" s="114" t="s">
        <v>8</v>
      </c>
      <c r="B22" s="115"/>
      <c r="C22" s="115"/>
      <c r="D22" s="115"/>
      <c r="E22" s="115"/>
      <c r="F22" s="14"/>
      <c r="G22" s="14"/>
      <c r="H22" s="14"/>
      <c r="I22" s="14"/>
      <c r="J22" s="13"/>
    </row>
    <row r="23" spans="1:10" s="2" customFormat="1" x14ac:dyDescent="0.25">
      <c r="A23" s="114" t="s">
        <v>9</v>
      </c>
      <c r="B23" s="115"/>
      <c r="C23" s="115"/>
      <c r="D23" s="115"/>
      <c r="E23" s="115"/>
      <c r="F23" s="14"/>
      <c r="G23" s="14"/>
      <c r="H23" s="14"/>
      <c r="I23" s="14"/>
      <c r="J23" s="13"/>
    </row>
    <row r="24" spans="1:10" s="2" customFormat="1" x14ac:dyDescent="0.25">
      <c r="A24" s="116" t="s">
        <v>10</v>
      </c>
      <c r="B24" s="117"/>
      <c r="C24" s="117"/>
      <c r="D24" s="117"/>
      <c r="E24" s="117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116" t="s">
        <v>11</v>
      </c>
      <c r="B25" s="117"/>
      <c r="C25" s="117"/>
      <c r="D25" s="117"/>
      <c r="E25" s="117"/>
      <c r="F25" s="10">
        <f>F16+F24</f>
        <v>-37916.689999999944</v>
      </c>
      <c r="G25" s="10">
        <f t="shared" ref="G25:J25" si="4">G16+G24</f>
        <v>-5000</v>
      </c>
      <c r="H25" s="10">
        <f t="shared" si="4"/>
        <v>-2000</v>
      </c>
      <c r="I25" s="10">
        <f t="shared" si="4"/>
        <v>0</v>
      </c>
      <c r="J25" s="10">
        <f t="shared" si="4"/>
        <v>0</v>
      </c>
    </row>
    <row r="26" spans="1:10" s="2" customFormat="1" ht="18.75" x14ac:dyDescent="0.25">
      <c r="A26" s="17"/>
      <c r="B26" s="15"/>
      <c r="C26" s="15"/>
      <c r="D26" s="15"/>
      <c r="E26" s="15"/>
      <c r="F26" s="15"/>
      <c r="G26" s="15"/>
      <c r="H26" s="16"/>
      <c r="I26" s="16"/>
      <c r="J26" s="16"/>
    </row>
    <row r="27" spans="1:10" s="2" customFormat="1" ht="18" customHeight="1" x14ac:dyDescent="0.25">
      <c r="A27" s="103" t="s">
        <v>16</v>
      </c>
      <c r="B27" s="104"/>
      <c r="C27" s="104"/>
      <c r="D27" s="104"/>
      <c r="E27" s="104"/>
      <c r="F27" s="104"/>
      <c r="G27" s="104"/>
      <c r="H27" s="104"/>
      <c r="I27" s="104"/>
      <c r="J27" s="104"/>
    </row>
    <row r="28" spans="1:10" s="2" customFormat="1" ht="18" customHeight="1" x14ac:dyDescent="0.25">
      <c r="A28" s="29"/>
      <c r="B28" s="30"/>
      <c r="C28" s="30"/>
      <c r="D28" s="30"/>
      <c r="E28" s="30"/>
      <c r="F28" s="30"/>
      <c r="G28" s="30"/>
      <c r="H28" s="30"/>
      <c r="I28" s="30"/>
      <c r="J28" s="30"/>
    </row>
    <row r="29" spans="1:10" s="2" customFormat="1" ht="25.5" x14ac:dyDescent="0.25">
      <c r="A29" s="108" t="s">
        <v>22</v>
      </c>
      <c r="B29" s="109"/>
      <c r="C29" s="109"/>
      <c r="D29" s="109"/>
      <c r="E29" s="110"/>
      <c r="F29" s="67" t="s">
        <v>13</v>
      </c>
      <c r="G29" s="67" t="s">
        <v>23</v>
      </c>
      <c r="H29" s="68" t="s">
        <v>24</v>
      </c>
      <c r="I29" s="68" t="s">
        <v>25</v>
      </c>
      <c r="J29" s="68" t="s">
        <v>26</v>
      </c>
    </row>
    <row r="30" spans="1:10" s="32" customFormat="1" ht="12" customHeight="1" x14ac:dyDescent="0.25">
      <c r="A30" s="139">
        <v>1</v>
      </c>
      <c r="B30" s="139"/>
      <c r="C30" s="139"/>
      <c r="D30" s="139"/>
      <c r="E30" s="139"/>
      <c r="F30" s="69">
        <v>2</v>
      </c>
      <c r="G30" s="69">
        <v>3</v>
      </c>
      <c r="H30" s="70">
        <v>4</v>
      </c>
      <c r="I30" s="70">
        <v>5</v>
      </c>
      <c r="J30" s="70">
        <v>6</v>
      </c>
    </row>
    <row r="31" spans="1:10" s="2" customFormat="1" ht="15" customHeight="1" x14ac:dyDescent="0.25">
      <c r="A31" s="111" t="s">
        <v>17</v>
      </c>
      <c r="B31" s="112"/>
      <c r="C31" s="112"/>
      <c r="D31" s="112"/>
      <c r="E31" s="113"/>
      <c r="F31" s="18">
        <v>26327</v>
      </c>
      <c r="G31" s="18">
        <v>0</v>
      </c>
      <c r="H31" s="18">
        <v>0</v>
      </c>
      <c r="I31" s="18">
        <v>0</v>
      </c>
      <c r="J31" s="19">
        <v>0</v>
      </c>
    </row>
    <row r="32" spans="1:10" s="2" customFormat="1" ht="15" customHeight="1" x14ac:dyDescent="0.25">
      <c r="A32" s="116" t="s">
        <v>18</v>
      </c>
      <c r="B32" s="117"/>
      <c r="C32" s="117"/>
      <c r="D32" s="117"/>
      <c r="E32" s="117"/>
      <c r="F32" s="20">
        <f>F25+F31</f>
        <v>-11589.689999999944</v>
      </c>
      <c r="G32" s="20">
        <f t="shared" ref="G32:J32" si="5">G25+G31</f>
        <v>-5000</v>
      </c>
      <c r="H32" s="20">
        <f t="shared" si="5"/>
        <v>-2000</v>
      </c>
      <c r="I32" s="20">
        <f t="shared" si="5"/>
        <v>0</v>
      </c>
      <c r="J32" s="21">
        <f t="shared" si="5"/>
        <v>0</v>
      </c>
    </row>
    <row r="33" spans="1:10" s="2" customFormat="1" ht="45" customHeight="1" x14ac:dyDescent="0.25">
      <c r="A33" s="135" t="s">
        <v>19</v>
      </c>
      <c r="B33" s="136"/>
      <c r="C33" s="136"/>
      <c r="D33" s="136"/>
      <c r="E33" s="137"/>
      <c r="F33" s="20">
        <f>F16+F24+F31-F32</f>
        <v>0</v>
      </c>
      <c r="G33" s="20">
        <f t="shared" ref="G33:J33" si="6">G16+G24+G31-G32</f>
        <v>0</v>
      </c>
      <c r="H33" s="20">
        <f t="shared" si="6"/>
        <v>0</v>
      </c>
      <c r="I33" s="20">
        <f t="shared" si="6"/>
        <v>0</v>
      </c>
      <c r="J33" s="21">
        <f t="shared" si="6"/>
        <v>0</v>
      </c>
    </row>
    <row r="34" spans="1:10" s="2" customFormat="1" ht="18" customHeight="1" x14ac:dyDescent="0.25">
      <c r="A34" s="28"/>
      <c r="B34" s="22"/>
      <c r="C34" s="22"/>
      <c r="D34" s="22"/>
      <c r="E34" s="22"/>
      <c r="F34" s="22"/>
      <c r="G34" s="22"/>
      <c r="H34" s="22"/>
      <c r="I34" s="22"/>
      <c r="J34" s="22"/>
    </row>
    <row r="35" spans="1:10" s="2" customFormat="1" ht="18" customHeight="1" x14ac:dyDescent="0.25">
      <c r="A35" s="138" t="s">
        <v>20</v>
      </c>
      <c r="B35" s="138"/>
      <c r="C35" s="138"/>
      <c r="D35" s="138"/>
      <c r="E35" s="138"/>
      <c r="F35" s="138"/>
      <c r="G35" s="138"/>
      <c r="H35" s="138"/>
      <c r="I35" s="138"/>
      <c r="J35" s="138"/>
    </row>
    <row r="36" spans="1:10" s="2" customFormat="1" ht="18.75" x14ac:dyDescent="0.25">
      <c r="A36" s="23"/>
      <c r="B36" s="24"/>
      <c r="C36" s="24"/>
      <c r="D36" s="24"/>
      <c r="E36" s="24"/>
      <c r="F36" s="24"/>
      <c r="G36" s="24"/>
      <c r="H36" s="25"/>
      <c r="I36" s="25"/>
      <c r="J36" s="25"/>
    </row>
    <row r="37" spans="1:10" s="2" customFormat="1" ht="25.5" x14ac:dyDescent="0.25">
      <c r="A37" s="108" t="s">
        <v>22</v>
      </c>
      <c r="B37" s="109"/>
      <c r="C37" s="109"/>
      <c r="D37" s="109"/>
      <c r="E37" s="110"/>
      <c r="F37" s="67" t="s">
        <v>13</v>
      </c>
      <c r="G37" s="67" t="s">
        <v>23</v>
      </c>
      <c r="H37" s="68" t="s">
        <v>24</v>
      </c>
      <c r="I37" s="68" t="s">
        <v>25</v>
      </c>
      <c r="J37" s="68" t="s">
        <v>26</v>
      </c>
    </row>
    <row r="38" spans="1:10" s="32" customFormat="1" ht="12" customHeight="1" x14ac:dyDescent="0.25">
      <c r="A38" s="139">
        <v>1</v>
      </c>
      <c r="B38" s="139"/>
      <c r="C38" s="139"/>
      <c r="D38" s="139"/>
      <c r="E38" s="139"/>
      <c r="F38" s="69">
        <v>2</v>
      </c>
      <c r="G38" s="69">
        <v>3</v>
      </c>
      <c r="H38" s="70">
        <v>4</v>
      </c>
      <c r="I38" s="70">
        <v>5</v>
      </c>
      <c r="J38" s="70">
        <v>6</v>
      </c>
    </row>
    <row r="39" spans="1:10" s="2" customFormat="1" x14ac:dyDescent="0.25">
      <c r="A39" s="111" t="s">
        <v>17</v>
      </c>
      <c r="B39" s="112"/>
      <c r="C39" s="112"/>
      <c r="D39" s="112"/>
      <c r="E39" s="113"/>
      <c r="F39" s="18">
        <v>0</v>
      </c>
      <c r="G39" s="18">
        <f>F42</f>
        <v>0</v>
      </c>
      <c r="H39" s="18">
        <f>G42</f>
        <v>0</v>
      </c>
      <c r="I39" s="18">
        <f>H42</f>
        <v>0</v>
      </c>
      <c r="J39" s="19">
        <f>I42</f>
        <v>0</v>
      </c>
    </row>
    <row r="40" spans="1:10" s="2" customFormat="1" ht="28.5" customHeight="1" x14ac:dyDescent="0.25">
      <c r="A40" s="111" t="s">
        <v>21</v>
      </c>
      <c r="B40" s="112"/>
      <c r="C40" s="112"/>
      <c r="D40" s="112"/>
      <c r="E40" s="113"/>
      <c r="F40" s="18">
        <v>0</v>
      </c>
      <c r="G40" s="18">
        <v>0</v>
      </c>
      <c r="H40" s="18">
        <v>0</v>
      </c>
      <c r="I40" s="18">
        <v>0</v>
      </c>
      <c r="J40" s="19">
        <v>0</v>
      </c>
    </row>
    <row r="41" spans="1:10" s="2" customFormat="1" ht="25.5" customHeight="1" x14ac:dyDescent="0.25">
      <c r="A41" s="111" t="s">
        <v>70</v>
      </c>
      <c r="B41" s="140"/>
      <c r="C41" s="140"/>
      <c r="D41" s="140"/>
      <c r="E41" s="141"/>
      <c r="F41" s="18">
        <v>0</v>
      </c>
      <c r="G41" s="18">
        <v>0</v>
      </c>
      <c r="H41" s="18">
        <v>0</v>
      </c>
      <c r="I41" s="18">
        <v>0</v>
      </c>
      <c r="J41" s="19">
        <v>0</v>
      </c>
    </row>
    <row r="42" spans="1:10" s="2" customFormat="1" ht="15" customHeight="1" x14ac:dyDescent="0.25">
      <c r="A42" s="116" t="s">
        <v>18</v>
      </c>
      <c r="B42" s="117"/>
      <c r="C42" s="117"/>
      <c r="D42" s="117"/>
      <c r="E42" s="117"/>
      <c r="F42" s="26">
        <f>F39-F40+F41</f>
        <v>0</v>
      </c>
      <c r="G42" s="26">
        <f t="shared" ref="G42:J42" si="7">G39-G40+G41</f>
        <v>0</v>
      </c>
      <c r="H42" s="26">
        <f t="shared" si="7"/>
        <v>0</v>
      </c>
      <c r="I42" s="26">
        <f t="shared" si="7"/>
        <v>0</v>
      </c>
      <c r="J42" s="27">
        <f t="shared" si="7"/>
        <v>0</v>
      </c>
    </row>
    <row r="43" spans="1:10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J35"/>
    <mergeCell ref="A21:E21"/>
    <mergeCell ref="A30:E30"/>
    <mergeCell ref="A2:J2"/>
    <mergeCell ref="A4:J4"/>
    <mergeCell ref="A6:J6"/>
    <mergeCell ref="A8:E8"/>
    <mergeCell ref="A10:E10"/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9"/>
  <sheetViews>
    <sheetView topLeftCell="A49" zoomScaleNormal="100" workbookViewId="0">
      <selection activeCell="I59" sqref="I59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62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42" t="s">
        <v>27</v>
      </c>
      <c r="B2" s="142"/>
      <c r="C2" s="142"/>
      <c r="D2" s="142"/>
      <c r="E2" s="142"/>
      <c r="F2" s="142"/>
      <c r="G2" s="142"/>
      <c r="H2" s="57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42" t="s">
        <v>28</v>
      </c>
      <c r="B4" s="142"/>
      <c r="C4" s="142"/>
      <c r="D4" s="142"/>
      <c r="E4" s="142"/>
      <c r="F4" s="142"/>
      <c r="G4" s="142"/>
      <c r="H4" s="57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42</v>
      </c>
      <c r="B6" s="37" t="s">
        <v>22</v>
      </c>
      <c r="C6" s="38" t="s">
        <v>13</v>
      </c>
      <c r="D6" s="38" t="s">
        <v>23</v>
      </c>
      <c r="E6" s="36" t="s">
        <v>24</v>
      </c>
      <c r="F6" s="36" t="s">
        <v>25</v>
      </c>
      <c r="G6" s="36" t="s">
        <v>26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/>
      <c r="B8" s="41" t="s">
        <v>29</v>
      </c>
      <c r="C8" s="41"/>
      <c r="D8" s="41"/>
      <c r="E8" s="42"/>
      <c r="F8" s="42"/>
      <c r="G8" s="42"/>
    </row>
    <row r="9" spans="1:10" x14ac:dyDescent="0.25">
      <c r="A9" s="41">
        <v>6</v>
      </c>
      <c r="B9" s="41" t="s">
        <v>30</v>
      </c>
      <c r="C9" s="87">
        <f>SUM(C10:C14)</f>
        <v>2520857.2699999996</v>
      </c>
      <c r="D9" s="87">
        <f>SUM(D10:D14)</f>
        <v>3010327</v>
      </c>
      <c r="E9" s="87">
        <f>SUM(E10:E14)</f>
        <v>3320342</v>
      </c>
      <c r="F9" s="87">
        <f>SUM(F10:F14)</f>
        <v>3243977</v>
      </c>
      <c r="G9" s="87">
        <f>SUM(G10:G14)</f>
        <v>3193977</v>
      </c>
    </row>
    <row r="10" spans="1:10" ht="25.5" x14ac:dyDescent="0.25">
      <c r="A10" s="55">
        <v>63</v>
      </c>
      <c r="B10" s="43" t="s">
        <v>31</v>
      </c>
      <c r="C10" s="101">
        <v>2308210.92</v>
      </c>
      <c r="D10" s="101">
        <v>2781200</v>
      </c>
      <c r="E10" s="42">
        <v>3072810</v>
      </c>
      <c r="F10" s="42">
        <f>2956950+960+50000</f>
        <v>3007910</v>
      </c>
      <c r="G10" s="42">
        <f>2956950+960</f>
        <v>2957910</v>
      </c>
    </row>
    <row r="11" spans="1:10" x14ac:dyDescent="0.25">
      <c r="A11" s="55">
        <v>64</v>
      </c>
      <c r="B11" s="43" t="s">
        <v>104</v>
      </c>
      <c r="C11" s="101">
        <v>40.32</v>
      </c>
      <c r="D11" s="101">
        <v>30</v>
      </c>
      <c r="E11" s="42">
        <v>20</v>
      </c>
      <c r="F11" s="42">
        <v>20</v>
      </c>
      <c r="G11" s="42">
        <v>20</v>
      </c>
    </row>
    <row r="12" spans="1:10" x14ac:dyDescent="0.25">
      <c r="A12" s="55">
        <v>65</v>
      </c>
      <c r="B12" s="43" t="s">
        <v>105</v>
      </c>
      <c r="C12" s="101">
        <v>5908</v>
      </c>
      <c r="D12" s="101">
        <v>6000</v>
      </c>
      <c r="E12" s="42">
        <v>12400</v>
      </c>
      <c r="F12" s="42">
        <v>12400</v>
      </c>
      <c r="G12" s="42">
        <v>12400</v>
      </c>
    </row>
    <row r="13" spans="1:10" ht="38.25" x14ac:dyDescent="0.25">
      <c r="A13" s="56">
        <v>66</v>
      </c>
      <c r="B13" s="43" t="s">
        <v>71</v>
      </c>
      <c r="C13" s="101">
        <v>500</v>
      </c>
      <c r="D13" s="101"/>
      <c r="E13" s="42">
        <v>550</v>
      </c>
      <c r="F13" s="42">
        <v>550</v>
      </c>
      <c r="G13" s="42">
        <v>550</v>
      </c>
    </row>
    <row r="14" spans="1:10" x14ac:dyDescent="0.25">
      <c r="A14" s="56">
        <v>67</v>
      </c>
      <c r="B14" s="43" t="s">
        <v>108</v>
      </c>
      <c r="C14" s="101">
        <v>206198.03</v>
      </c>
      <c r="D14" s="101">
        <v>223097</v>
      </c>
      <c r="E14" s="42">
        <v>234562</v>
      </c>
      <c r="F14" s="42">
        <v>223097</v>
      </c>
      <c r="G14" s="42">
        <v>223097</v>
      </c>
    </row>
    <row r="15" spans="1:10" x14ac:dyDescent="0.25">
      <c r="A15" s="45">
        <v>7</v>
      </c>
      <c r="B15" s="41" t="s">
        <v>33</v>
      </c>
      <c r="C15" s="99"/>
      <c r="D15" s="99"/>
      <c r="E15" s="42"/>
      <c r="F15" s="42"/>
      <c r="G15" s="42"/>
    </row>
    <row r="16" spans="1:10" x14ac:dyDescent="0.25">
      <c r="A16" s="56">
        <v>72</v>
      </c>
      <c r="B16" s="46" t="s">
        <v>34</v>
      </c>
      <c r="C16" s="100"/>
      <c r="D16" s="100"/>
      <c r="E16" s="42"/>
      <c r="F16" s="42"/>
      <c r="G16" s="42"/>
    </row>
    <row r="17" spans="1:7" x14ac:dyDescent="0.25">
      <c r="A17" s="56" t="s">
        <v>32</v>
      </c>
      <c r="B17" s="47"/>
      <c r="C17" s="47"/>
      <c r="D17" s="47"/>
      <c r="E17" s="42"/>
      <c r="F17" s="42"/>
      <c r="G17" s="42"/>
    </row>
    <row r="19" spans="1:7" ht="25.5" x14ac:dyDescent="0.25">
      <c r="A19" s="36" t="s">
        <v>42</v>
      </c>
      <c r="B19" s="37" t="s">
        <v>22</v>
      </c>
      <c r="C19" s="38" t="s">
        <v>13</v>
      </c>
      <c r="D19" s="38" t="s">
        <v>23</v>
      </c>
      <c r="E19" s="36" t="s">
        <v>24</v>
      </c>
      <c r="F19" s="36" t="s">
        <v>25</v>
      </c>
      <c r="G19" s="36" t="s">
        <v>26</v>
      </c>
    </row>
    <row r="20" spans="1:7" s="40" customFormat="1" ht="11.25" x14ac:dyDescent="0.2">
      <c r="A20" s="39">
        <v>1</v>
      </c>
      <c r="B20" s="39">
        <v>2</v>
      </c>
      <c r="C20" s="39">
        <v>3</v>
      </c>
      <c r="D20" s="39">
        <v>4</v>
      </c>
      <c r="E20" s="39">
        <v>5</v>
      </c>
      <c r="F20" s="39">
        <v>6</v>
      </c>
      <c r="G20" s="39">
        <v>7</v>
      </c>
    </row>
    <row r="21" spans="1:7" x14ac:dyDescent="0.25">
      <c r="A21" s="41"/>
      <c r="B21" s="41" t="s">
        <v>35</v>
      </c>
      <c r="C21" s="101">
        <f>SUM(C22,C27)</f>
        <v>2558773.96</v>
      </c>
      <c r="D21" s="101">
        <f>SUM(D22,D27)</f>
        <v>2987827</v>
      </c>
      <c r="E21" s="87">
        <f>SUM(E22,E27)</f>
        <v>3320342</v>
      </c>
      <c r="F21" s="87">
        <f>SUM(F22+F27)</f>
        <v>3243977</v>
      </c>
      <c r="G21" s="87">
        <f t="shared" ref="F21:G21" si="0">SUM(G22,G27)</f>
        <v>3193977</v>
      </c>
    </row>
    <row r="22" spans="1:7" x14ac:dyDescent="0.25">
      <c r="A22" s="41">
        <v>3</v>
      </c>
      <c r="B22" s="41" t="s">
        <v>36</v>
      </c>
      <c r="C22" s="101">
        <f>SUM(C23:C26)</f>
        <v>2554456.0499999998</v>
      </c>
      <c r="D22" s="101">
        <f>SUM(D23:D26)</f>
        <v>2987827</v>
      </c>
      <c r="E22" s="87">
        <f>SUM(E23:E26)</f>
        <v>3313342</v>
      </c>
      <c r="F22" s="87">
        <f>SUM(F23:F26)</f>
        <v>3236977</v>
      </c>
      <c r="G22" s="87">
        <f t="shared" ref="F22:G22" si="1">SUM(G23:G26)</f>
        <v>3186977</v>
      </c>
    </row>
    <row r="23" spans="1:7" x14ac:dyDescent="0.25">
      <c r="A23" s="55">
        <v>31</v>
      </c>
      <c r="B23" s="43" t="s">
        <v>37</v>
      </c>
      <c r="C23" s="101">
        <f>1704053.21+29976.88+105325.93+68771.61+288275.02</f>
        <v>2196402.65</v>
      </c>
      <c r="D23" s="101">
        <v>2608720</v>
      </c>
      <c r="E23" s="42">
        <f>2609000+119900+1680+73601+37699</f>
        <v>2841880</v>
      </c>
      <c r="F23" s="42">
        <f>2611000+119900+1680+47700</f>
        <v>2780280</v>
      </c>
      <c r="G23" s="42">
        <f>2611000+119900+1680</f>
        <v>2732580</v>
      </c>
    </row>
    <row r="24" spans="1:7" x14ac:dyDescent="0.25">
      <c r="A24" s="56">
        <v>32</v>
      </c>
      <c r="B24" s="44" t="s">
        <v>38</v>
      </c>
      <c r="C24" s="102">
        <f>4770.75+126551.62+945+4716.07+11039.87+71286.64+21940.1+1517.95+5985.68+523.41+3157.9+4606.05+5518.94+3460.66+6006.33+7088.78+2618.03+12022.98+213.09+5488+3528.04</f>
        <v>302985.89</v>
      </c>
      <c r="D24" s="102">
        <v>347007</v>
      </c>
      <c r="E24" s="42">
        <f>81140+51172+169000+5300+105000+3734+1866</f>
        <v>417212</v>
      </c>
      <c r="F24" s="42">
        <f>81140+1992+20+35250+550+960+12400+169000+5300+105000+2300</f>
        <v>413912</v>
      </c>
      <c r="G24" s="42">
        <f>81140+1992+20+35250+550+960+12400+169000+5300+105000</f>
        <v>411612</v>
      </c>
    </row>
    <row r="25" spans="1:7" x14ac:dyDescent="0.25">
      <c r="A25" s="56">
        <v>34</v>
      </c>
      <c r="B25" s="44" t="s">
        <v>106</v>
      </c>
      <c r="C25" s="102">
        <f>410.28</f>
        <v>410.28</v>
      </c>
      <c r="D25" s="102">
        <v>400</v>
      </c>
      <c r="E25" s="42">
        <v>450</v>
      </c>
      <c r="F25" s="42">
        <v>450</v>
      </c>
      <c r="G25" s="42">
        <v>450</v>
      </c>
    </row>
    <row r="26" spans="1:7" x14ac:dyDescent="0.25">
      <c r="A26" s="56">
        <v>37</v>
      </c>
      <c r="B26" s="44" t="s">
        <v>107</v>
      </c>
      <c r="C26" s="102">
        <v>54657.23</v>
      </c>
      <c r="D26" s="102">
        <v>31700</v>
      </c>
      <c r="E26" s="42">
        <f>29700+24100</f>
        <v>53800</v>
      </c>
      <c r="F26" s="42">
        <f>29700+12635</f>
        <v>42335</v>
      </c>
      <c r="G26" s="42">
        <f>29700+12635</f>
        <v>42335</v>
      </c>
    </row>
    <row r="27" spans="1:7" x14ac:dyDescent="0.25">
      <c r="A27" s="49">
        <v>4</v>
      </c>
      <c r="B27" s="50" t="s">
        <v>39</v>
      </c>
      <c r="C27" s="101">
        <v>4317.91</v>
      </c>
      <c r="D27" s="101"/>
      <c r="E27" s="87">
        <f>E28</f>
        <v>7000</v>
      </c>
      <c r="F27" s="87">
        <f t="shared" ref="F27:G27" si="2">F28</f>
        <v>7000</v>
      </c>
      <c r="G27" s="87">
        <f t="shared" si="2"/>
        <v>7000</v>
      </c>
    </row>
    <row r="28" spans="1:7" x14ac:dyDescent="0.25">
      <c r="A28" s="55">
        <v>41</v>
      </c>
      <c r="B28" s="51" t="s">
        <v>40</v>
      </c>
      <c r="C28" s="101">
        <v>4317.91</v>
      </c>
      <c r="D28" s="101">
        <v>27500</v>
      </c>
      <c r="E28" s="42">
        <v>7000</v>
      </c>
      <c r="F28" s="42">
        <v>7000</v>
      </c>
      <c r="G28" s="42">
        <v>7000</v>
      </c>
    </row>
    <row r="29" spans="1:7" x14ac:dyDescent="0.25">
      <c r="A29" s="55" t="s">
        <v>32</v>
      </c>
      <c r="B29" s="48"/>
      <c r="C29" s="48"/>
      <c r="D29" s="48"/>
      <c r="E29" s="42"/>
      <c r="F29" s="42"/>
      <c r="G29" s="52"/>
    </row>
    <row r="32" spans="1:7" ht="15.6" customHeight="1" x14ac:dyDescent="0.25">
      <c r="A32" s="142" t="s">
        <v>41</v>
      </c>
      <c r="B32" s="142"/>
      <c r="C32" s="142"/>
      <c r="D32" s="142"/>
      <c r="E32" s="142"/>
      <c r="F32" s="142"/>
      <c r="G32" s="142"/>
    </row>
    <row r="33" spans="1:8" ht="18.75" x14ac:dyDescent="0.25">
      <c r="A33" s="31"/>
      <c r="B33" s="31"/>
      <c r="C33" s="31"/>
      <c r="D33" s="31"/>
      <c r="E33" s="31"/>
      <c r="F33" s="31"/>
      <c r="G33" s="31"/>
      <c r="H33" s="31"/>
    </row>
    <row r="34" spans="1:8" ht="25.5" x14ac:dyDescent="0.25">
      <c r="A34" s="36" t="s">
        <v>42</v>
      </c>
      <c r="B34" s="37" t="s">
        <v>22</v>
      </c>
      <c r="C34" s="38" t="s">
        <v>13</v>
      </c>
      <c r="D34" s="38" t="s">
        <v>23</v>
      </c>
      <c r="E34" s="36" t="s">
        <v>24</v>
      </c>
      <c r="F34" s="36" t="s">
        <v>25</v>
      </c>
      <c r="G34" s="36" t="s">
        <v>26</v>
      </c>
    </row>
    <row r="35" spans="1:8" s="40" customFormat="1" ht="11.25" x14ac:dyDescent="0.2">
      <c r="A35" s="39">
        <v>1</v>
      </c>
      <c r="B35" s="39">
        <v>2</v>
      </c>
      <c r="C35" s="39">
        <v>3</v>
      </c>
      <c r="D35" s="39">
        <v>4</v>
      </c>
      <c r="E35" s="39">
        <v>5</v>
      </c>
      <c r="F35" s="39">
        <v>6</v>
      </c>
      <c r="G35" s="39">
        <v>7</v>
      </c>
    </row>
    <row r="36" spans="1:8" x14ac:dyDescent="0.25">
      <c r="A36" s="41"/>
      <c r="B36" s="41" t="s">
        <v>29</v>
      </c>
      <c r="C36" s="42">
        <f>SUM(C38:C48)</f>
        <v>2520857.27</v>
      </c>
      <c r="D36" s="42">
        <f>SUM(D38:D48)</f>
        <v>3010327</v>
      </c>
      <c r="E36" s="42">
        <f>SUM(E38:E48)</f>
        <v>3320342</v>
      </c>
      <c r="F36" s="42">
        <f>SUM(F38:F48)</f>
        <v>3243977</v>
      </c>
      <c r="G36" s="42">
        <f t="shared" ref="F36:G36" si="3">SUM(G38:G48)</f>
        <v>3193977</v>
      </c>
    </row>
    <row r="37" spans="1:8" x14ac:dyDescent="0.25">
      <c r="A37" s="41">
        <v>1</v>
      </c>
      <c r="B37" s="41" t="s">
        <v>43</v>
      </c>
      <c r="C37" s="80"/>
      <c r="D37" s="41"/>
      <c r="E37" s="42"/>
      <c r="F37" s="42"/>
      <c r="G37" s="42"/>
    </row>
    <row r="38" spans="1:8" x14ac:dyDescent="0.25">
      <c r="A38" s="55">
        <v>11</v>
      </c>
      <c r="B38" s="43" t="s">
        <v>43</v>
      </c>
      <c r="C38" s="82">
        <v>206198.03</v>
      </c>
      <c r="D38" s="82">
        <v>223097</v>
      </c>
      <c r="E38" s="42">
        <v>234562</v>
      </c>
      <c r="F38" s="42">
        <f>450+81140+1992+12635+5300+119900+1680</f>
        <v>223097</v>
      </c>
      <c r="G38" s="42">
        <f>450+81140+1992+12635+5300+119900+1680</f>
        <v>223097</v>
      </c>
    </row>
    <row r="39" spans="1:8" x14ac:dyDescent="0.25">
      <c r="A39" s="45">
        <v>3</v>
      </c>
      <c r="B39" s="41" t="s">
        <v>44</v>
      </c>
      <c r="C39" s="82"/>
      <c r="D39" s="82"/>
      <c r="E39" s="42"/>
      <c r="F39" s="42"/>
      <c r="G39" s="42"/>
    </row>
    <row r="40" spans="1:8" x14ac:dyDescent="0.25">
      <c r="A40" s="56">
        <v>31</v>
      </c>
      <c r="B40" s="46" t="s">
        <v>44</v>
      </c>
      <c r="C40" s="83">
        <v>40.32</v>
      </c>
      <c r="D40" s="83">
        <v>30</v>
      </c>
      <c r="E40" s="42">
        <v>20</v>
      </c>
      <c r="F40" s="42">
        <v>20</v>
      </c>
      <c r="G40" s="42">
        <v>20</v>
      </c>
    </row>
    <row r="41" spans="1:8" x14ac:dyDescent="0.25">
      <c r="A41" s="45">
        <v>4</v>
      </c>
      <c r="B41" s="41" t="s">
        <v>67</v>
      </c>
      <c r="C41" s="82"/>
      <c r="D41" s="82"/>
      <c r="E41" s="42"/>
      <c r="F41" s="42"/>
      <c r="G41" s="42"/>
    </row>
    <row r="42" spans="1:8" x14ac:dyDescent="0.25">
      <c r="A42" s="55">
        <v>4311</v>
      </c>
      <c r="B42" s="43" t="s">
        <v>109</v>
      </c>
      <c r="C42" s="82">
        <v>5908</v>
      </c>
      <c r="D42" s="82">
        <v>6000</v>
      </c>
      <c r="E42" s="42">
        <v>12400</v>
      </c>
      <c r="F42" s="42">
        <v>12400</v>
      </c>
      <c r="G42" s="42">
        <v>12400</v>
      </c>
    </row>
    <row r="43" spans="1:8" x14ac:dyDescent="0.25">
      <c r="A43" s="79">
        <v>5</v>
      </c>
      <c r="B43" s="41" t="s">
        <v>114</v>
      </c>
      <c r="C43" s="82"/>
      <c r="D43" s="82"/>
      <c r="E43" s="42"/>
      <c r="F43" s="42"/>
      <c r="G43" s="42"/>
    </row>
    <row r="44" spans="1:8" x14ac:dyDescent="0.25">
      <c r="A44" s="55">
        <v>501</v>
      </c>
      <c r="B44" s="43" t="s">
        <v>110</v>
      </c>
      <c r="C44" s="82">
        <f>2308210.92</f>
        <v>2308210.92</v>
      </c>
      <c r="D44" s="82">
        <v>2781200</v>
      </c>
      <c r="E44" s="42">
        <v>2954950</v>
      </c>
      <c r="F44" s="42">
        <f>35250+29700+169000+2611000+105000+7000+50000</f>
        <v>3006950</v>
      </c>
      <c r="G44" s="42">
        <f>35250+29700+169000+2611000+105000+7000</f>
        <v>2956950</v>
      </c>
    </row>
    <row r="45" spans="1:8" x14ac:dyDescent="0.25">
      <c r="A45" s="55">
        <v>523</v>
      </c>
      <c r="B45" s="43" t="s">
        <v>111</v>
      </c>
      <c r="C45" s="82"/>
      <c r="D45" s="43"/>
      <c r="E45" s="42">
        <v>960</v>
      </c>
      <c r="F45" s="42">
        <v>960</v>
      </c>
      <c r="G45" s="42">
        <v>960</v>
      </c>
    </row>
    <row r="46" spans="1:8" ht="25.5" x14ac:dyDescent="0.25">
      <c r="A46" s="55">
        <v>5231</v>
      </c>
      <c r="B46" s="43" t="s">
        <v>112</v>
      </c>
      <c r="C46" s="82"/>
      <c r="D46" s="43"/>
      <c r="E46" s="42">
        <v>116900</v>
      </c>
      <c r="F46" s="42"/>
      <c r="G46" s="42"/>
    </row>
    <row r="47" spans="1:8" x14ac:dyDescent="0.25">
      <c r="A47" s="79">
        <v>6</v>
      </c>
      <c r="B47" s="41" t="s">
        <v>113</v>
      </c>
      <c r="C47" s="82"/>
      <c r="D47" s="43"/>
      <c r="E47" s="42"/>
      <c r="F47" s="42"/>
      <c r="G47" s="42"/>
    </row>
    <row r="48" spans="1:8" x14ac:dyDescent="0.25">
      <c r="A48" s="56">
        <v>611</v>
      </c>
      <c r="B48" s="43" t="s">
        <v>113</v>
      </c>
      <c r="C48" s="94">
        <v>500</v>
      </c>
      <c r="D48" s="43"/>
      <c r="E48" s="42">
        <v>550</v>
      </c>
      <c r="F48" s="42">
        <v>550</v>
      </c>
      <c r="G48" s="42">
        <v>550</v>
      </c>
    </row>
    <row r="50" spans="1:7" ht="25.5" x14ac:dyDescent="0.25">
      <c r="A50" s="36" t="s">
        <v>42</v>
      </c>
      <c r="B50" s="37" t="s">
        <v>22</v>
      </c>
      <c r="C50" s="38" t="s">
        <v>13</v>
      </c>
      <c r="D50" s="38" t="s">
        <v>23</v>
      </c>
      <c r="E50" s="36" t="s">
        <v>24</v>
      </c>
      <c r="F50" s="36" t="s">
        <v>25</v>
      </c>
      <c r="G50" s="36" t="s">
        <v>26</v>
      </c>
    </row>
    <row r="51" spans="1:7" s="40" customFormat="1" ht="11.25" x14ac:dyDescent="0.2">
      <c r="A51" s="39">
        <v>1</v>
      </c>
      <c r="B51" s="39">
        <v>2</v>
      </c>
      <c r="C51" s="39">
        <v>3</v>
      </c>
      <c r="D51" s="39">
        <v>4</v>
      </c>
      <c r="E51" s="39">
        <v>5</v>
      </c>
      <c r="F51" s="39">
        <v>6</v>
      </c>
      <c r="G51" s="39">
        <v>7</v>
      </c>
    </row>
    <row r="52" spans="1:7" x14ac:dyDescent="0.25">
      <c r="A52" s="41"/>
      <c r="B52" s="41" t="s">
        <v>35</v>
      </c>
      <c r="C52" s="42">
        <f>SUM(C54:C64)</f>
        <v>2558773.6799999997</v>
      </c>
      <c r="D52" s="42">
        <f>SUM(D54:D64)</f>
        <v>3010327</v>
      </c>
      <c r="E52" s="42">
        <f>SUM(E54:E64)</f>
        <v>3320342</v>
      </c>
      <c r="F52" s="42">
        <f>SUM(F54:F64)</f>
        <v>3243977</v>
      </c>
      <c r="G52" s="42">
        <f t="shared" ref="F52:G52" si="4">SUM(G54:G64)</f>
        <v>3193977</v>
      </c>
    </row>
    <row r="53" spans="1:7" x14ac:dyDescent="0.25">
      <c r="A53" s="41">
        <v>1</v>
      </c>
      <c r="B53" s="41" t="s">
        <v>43</v>
      </c>
      <c r="C53" s="80"/>
      <c r="D53" s="80"/>
      <c r="E53" s="81"/>
      <c r="F53" s="42"/>
      <c r="G53" s="42"/>
    </row>
    <row r="54" spans="1:7" x14ac:dyDescent="0.25">
      <c r="A54" s="55">
        <v>11</v>
      </c>
      <c r="B54" s="43" t="s">
        <v>43</v>
      </c>
      <c r="C54" s="82">
        <f>79575.19+9100+12843.54+4740.75+5476.16+945+4716.07+8548.01+21940.1+1517.95+3335.51+523.41+3157.9+2614.05+5518.94+3460.66+6006.33+5978.74+2618.03+592.43+213.09+798.75+22335.87+410</f>
        <v>206966.47999999998</v>
      </c>
      <c r="D54" s="82">
        <v>223097</v>
      </c>
      <c r="E54" s="82">
        <f>SUM(81590+1992+24100+125200+1680)</f>
        <v>234562</v>
      </c>
      <c r="F54" s="42">
        <f>450+81140+1992+12635+5300+119900+1680</f>
        <v>223097</v>
      </c>
      <c r="G54" s="42">
        <f>450+81140+1992+12635+5300+119900+1680</f>
        <v>223097</v>
      </c>
    </row>
    <row r="55" spans="1:7" x14ac:dyDescent="0.25">
      <c r="A55" s="45">
        <v>3</v>
      </c>
      <c r="B55" s="41" t="s">
        <v>44</v>
      </c>
      <c r="C55" s="82"/>
      <c r="D55" s="82"/>
      <c r="E55" s="82"/>
      <c r="F55" s="42"/>
      <c r="G55" s="42"/>
    </row>
    <row r="56" spans="1:7" x14ac:dyDescent="0.25">
      <c r="A56" s="56">
        <v>31</v>
      </c>
      <c r="B56" s="46" t="s">
        <v>44</v>
      </c>
      <c r="C56" s="82">
        <v>0</v>
      </c>
      <c r="D56" s="82">
        <v>30</v>
      </c>
      <c r="E56" s="82">
        <v>20</v>
      </c>
      <c r="F56" s="42">
        <v>20</v>
      </c>
      <c r="G56" s="42">
        <v>20</v>
      </c>
    </row>
    <row r="57" spans="1:7" x14ac:dyDescent="0.25">
      <c r="A57" s="45">
        <v>4</v>
      </c>
      <c r="B57" s="41" t="s">
        <v>67</v>
      </c>
      <c r="C57" s="82"/>
      <c r="D57" s="82"/>
      <c r="E57" s="82"/>
      <c r="F57" s="42"/>
      <c r="G57" s="42"/>
    </row>
    <row r="58" spans="1:7" x14ac:dyDescent="0.25">
      <c r="A58" s="55">
        <v>4311</v>
      </c>
      <c r="B58" s="43" t="s">
        <v>109</v>
      </c>
      <c r="C58" s="82"/>
      <c r="D58" s="82">
        <v>6000</v>
      </c>
      <c r="E58" s="82">
        <f>SUM(10000+2400)</f>
        <v>12400</v>
      </c>
      <c r="F58" s="42">
        <v>12400</v>
      </c>
      <c r="G58" s="42">
        <v>12400</v>
      </c>
    </row>
    <row r="59" spans="1:7" x14ac:dyDescent="0.25">
      <c r="A59" s="79">
        <v>5</v>
      </c>
      <c r="B59" s="41" t="s">
        <v>114</v>
      </c>
      <c r="C59" s="82"/>
      <c r="D59" s="82"/>
      <c r="E59" s="82"/>
      <c r="F59" s="42"/>
      <c r="G59" s="42"/>
    </row>
    <row r="60" spans="1:7" x14ac:dyDescent="0.25">
      <c r="A60" s="55">
        <v>501</v>
      </c>
      <c r="B60" s="43" t="s">
        <v>110</v>
      </c>
      <c r="C60" s="84">
        <f>1624478.02+29976.88+105325.93+59671.61+275431.48+121075.46+2491.86+71286.64+2150.17+1992+1101.04+11430.55+5488+2729.29+32321.36+4317.91+30+9</f>
        <v>2351307.1999999997</v>
      </c>
      <c r="D60" s="84">
        <v>2781200</v>
      </c>
      <c r="E60" s="84">
        <f>SUM(4750+30000+500+29700+2778000+105000+7000)</f>
        <v>2954950</v>
      </c>
      <c r="F60" s="42">
        <f>35250+29700+169000+2611000+105000+7000+50000</f>
        <v>3006950</v>
      </c>
      <c r="G60" s="42">
        <f>35250+29700+169000+2611000+105000+7000</f>
        <v>2956950</v>
      </c>
    </row>
    <row r="61" spans="1:7" x14ac:dyDescent="0.25">
      <c r="A61" s="55">
        <v>523</v>
      </c>
      <c r="B61" s="43" t="s">
        <v>111</v>
      </c>
      <c r="C61" s="82"/>
      <c r="D61" s="82"/>
      <c r="E61" s="82">
        <v>960</v>
      </c>
      <c r="F61" s="42">
        <v>960</v>
      </c>
      <c r="G61" s="42">
        <v>960</v>
      </c>
    </row>
    <row r="62" spans="1:7" ht="25.5" x14ac:dyDescent="0.25">
      <c r="A62" s="55">
        <v>5231</v>
      </c>
      <c r="B62" s="43" t="s">
        <v>112</v>
      </c>
      <c r="C62" s="83"/>
      <c r="D62" s="83">
        <v>0</v>
      </c>
      <c r="E62" s="81">
        <f>77335+39565</f>
        <v>116900</v>
      </c>
      <c r="F62" s="42"/>
      <c r="G62" s="42"/>
    </row>
    <row r="63" spans="1:7" x14ac:dyDescent="0.25">
      <c r="A63" s="79">
        <v>6</v>
      </c>
      <c r="B63" s="41" t="s">
        <v>113</v>
      </c>
      <c r="C63" s="82"/>
      <c r="D63" s="82"/>
      <c r="E63" s="81"/>
      <c r="F63" s="42"/>
      <c r="G63" s="42"/>
    </row>
    <row r="64" spans="1:7" x14ac:dyDescent="0.25">
      <c r="A64" s="56">
        <v>611</v>
      </c>
      <c r="B64" s="43" t="s">
        <v>113</v>
      </c>
      <c r="C64" s="83">
        <v>500</v>
      </c>
      <c r="D64" s="83"/>
      <c r="E64" s="81">
        <v>550</v>
      </c>
      <c r="F64" s="42">
        <v>550</v>
      </c>
      <c r="G64" s="42">
        <v>550</v>
      </c>
    </row>
    <row r="65" spans="1:7" x14ac:dyDescent="0.25">
      <c r="A65" s="56"/>
      <c r="B65" s="47"/>
      <c r="C65" s="47"/>
      <c r="D65" s="47"/>
      <c r="E65" s="42"/>
      <c r="F65" s="42"/>
      <c r="G65" s="42"/>
    </row>
    <row r="68" spans="1:7" ht="15.75" x14ac:dyDescent="0.25">
      <c r="B68" s="142" t="s">
        <v>45</v>
      </c>
      <c r="C68" s="142"/>
      <c r="D68" s="142"/>
      <c r="E68" s="142"/>
      <c r="F68" s="142"/>
      <c r="G68" s="142"/>
    </row>
    <row r="69" spans="1:7" ht="18.75" x14ac:dyDescent="0.25">
      <c r="B69" s="31"/>
      <c r="C69" s="31"/>
      <c r="D69" s="31"/>
      <c r="E69" s="31"/>
      <c r="F69" s="31"/>
      <c r="G69" s="31"/>
    </row>
    <row r="70" spans="1:7" ht="25.5" x14ac:dyDescent="0.25">
      <c r="A70" s="36" t="s">
        <v>42</v>
      </c>
      <c r="B70" s="37" t="s">
        <v>22</v>
      </c>
      <c r="C70" s="38" t="s">
        <v>13</v>
      </c>
      <c r="D70" s="38" t="s">
        <v>23</v>
      </c>
      <c r="E70" s="36" t="s">
        <v>24</v>
      </c>
      <c r="F70" s="36" t="s">
        <v>25</v>
      </c>
      <c r="G70" s="36" t="s">
        <v>26</v>
      </c>
    </row>
    <row r="71" spans="1:7" x14ac:dyDescent="0.25">
      <c r="A71" s="39">
        <v>1</v>
      </c>
      <c r="B71" s="39">
        <v>2</v>
      </c>
      <c r="C71" s="39">
        <v>3</v>
      </c>
      <c r="D71" s="39">
        <v>4</v>
      </c>
      <c r="E71" s="39">
        <v>5</v>
      </c>
      <c r="F71" s="39">
        <v>6</v>
      </c>
      <c r="G71" s="39">
        <v>7</v>
      </c>
    </row>
    <row r="72" spans="1:7" x14ac:dyDescent="0.25">
      <c r="A72" s="58"/>
      <c r="B72" s="41" t="s">
        <v>35</v>
      </c>
      <c r="C72" s="41"/>
      <c r="D72" s="41"/>
      <c r="E72" s="42"/>
      <c r="F72" s="42"/>
      <c r="G72" s="42"/>
    </row>
    <row r="73" spans="1:7" x14ac:dyDescent="0.25">
      <c r="A73" s="58" t="s">
        <v>46</v>
      </c>
      <c r="B73" s="41" t="s">
        <v>51</v>
      </c>
      <c r="C73" s="41"/>
      <c r="D73" s="41"/>
      <c r="E73" s="42"/>
      <c r="F73" s="42"/>
      <c r="G73" s="42"/>
    </row>
    <row r="74" spans="1:7" ht="25.5" x14ac:dyDescent="0.25">
      <c r="A74" s="59" t="s">
        <v>47</v>
      </c>
      <c r="B74" s="43" t="s">
        <v>72</v>
      </c>
      <c r="C74" s="43"/>
      <c r="D74" s="43"/>
      <c r="E74" s="42"/>
      <c r="F74" s="42"/>
      <c r="G74" s="42"/>
    </row>
    <row r="75" spans="1:7" x14ac:dyDescent="0.25">
      <c r="A75" s="60" t="s">
        <v>48</v>
      </c>
      <c r="B75" s="44" t="s">
        <v>52</v>
      </c>
      <c r="C75" s="44"/>
      <c r="D75" s="44"/>
      <c r="E75" s="42"/>
      <c r="F75" s="42"/>
      <c r="G75" s="42"/>
    </row>
    <row r="76" spans="1:7" x14ac:dyDescent="0.25">
      <c r="A76" s="60" t="s">
        <v>32</v>
      </c>
      <c r="B76" s="48"/>
      <c r="C76" s="48"/>
      <c r="D76" s="48"/>
      <c r="E76" s="42"/>
      <c r="F76" s="42"/>
      <c r="G76" s="42"/>
    </row>
    <row r="77" spans="1:7" x14ac:dyDescent="0.25">
      <c r="A77" s="61" t="s">
        <v>50</v>
      </c>
      <c r="B77" s="41" t="s">
        <v>53</v>
      </c>
      <c r="C77" s="43"/>
      <c r="D77" s="43"/>
      <c r="E77" s="42"/>
      <c r="F77" s="42"/>
      <c r="G77" s="42"/>
    </row>
    <row r="78" spans="1:7" x14ac:dyDescent="0.25">
      <c r="A78" s="60" t="s">
        <v>49</v>
      </c>
      <c r="B78" s="46" t="s">
        <v>54</v>
      </c>
      <c r="C78" s="95">
        <f>C52</f>
        <v>2558773.6799999997</v>
      </c>
      <c r="D78" s="95">
        <f>D52</f>
        <v>3010327</v>
      </c>
      <c r="E78" s="95">
        <f t="shared" ref="E78:G78" si="5">E52</f>
        <v>3320342</v>
      </c>
      <c r="F78" s="95">
        <f>F52</f>
        <v>3243977</v>
      </c>
      <c r="G78" s="95">
        <f t="shared" si="5"/>
        <v>3193977</v>
      </c>
    </row>
    <row r="79" spans="1:7" x14ac:dyDescent="0.25">
      <c r="A79" s="60" t="s">
        <v>32</v>
      </c>
      <c r="B79" s="48"/>
      <c r="C79" s="48"/>
      <c r="D79" s="48"/>
      <c r="E79" s="42"/>
      <c r="F79" s="42"/>
      <c r="G79" s="42"/>
    </row>
  </sheetData>
  <mergeCells count="4">
    <mergeCell ref="B68:G68"/>
    <mergeCell ref="A2:G2"/>
    <mergeCell ref="A4:G4"/>
    <mergeCell ref="A32:G32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30" max="6" man="1"/>
    <brk id="6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I12" sqref="I12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62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42" t="s">
        <v>55</v>
      </c>
      <c r="B2" s="142"/>
      <c r="C2" s="142"/>
      <c r="D2" s="142"/>
      <c r="E2" s="142"/>
      <c r="F2" s="142"/>
      <c r="G2" s="142"/>
      <c r="H2" s="57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42" t="s">
        <v>56</v>
      </c>
      <c r="B4" s="142"/>
      <c r="C4" s="142"/>
      <c r="D4" s="142"/>
      <c r="E4" s="142"/>
      <c r="F4" s="142"/>
      <c r="G4" s="142"/>
      <c r="H4" s="57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42</v>
      </c>
      <c r="B6" s="37" t="s">
        <v>22</v>
      </c>
      <c r="C6" s="38" t="s">
        <v>13</v>
      </c>
      <c r="D6" s="38" t="s">
        <v>23</v>
      </c>
      <c r="E6" s="36" t="s">
        <v>24</v>
      </c>
      <c r="F6" s="36" t="s">
        <v>25</v>
      </c>
      <c r="G6" s="36" t="s">
        <v>26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>
        <v>8</v>
      </c>
      <c r="B8" s="41" t="s">
        <v>57</v>
      </c>
      <c r="C8" s="41"/>
      <c r="D8" s="41"/>
      <c r="E8" s="42"/>
      <c r="F8" s="42"/>
      <c r="G8" s="42"/>
    </row>
    <row r="9" spans="1:10" x14ac:dyDescent="0.25">
      <c r="A9" s="55">
        <v>84</v>
      </c>
      <c r="B9" s="43" t="s">
        <v>58</v>
      </c>
      <c r="C9" s="41"/>
      <c r="D9" s="41"/>
      <c r="E9" s="42"/>
      <c r="F9" s="42"/>
      <c r="G9" s="42"/>
    </row>
    <row r="10" spans="1:10" x14ac:dyDescent="0.25">
      <c r="A10" s="55" t="s">
        <v>32</v>
      </c>
      <c r="B10" s="47"/>
      <c r="C10" s="43"/>
      <c r="D10" s="43"/>
      <c r="E10" s="42"/>
      <c r="F10" s="42"/>
      <c r="G10" s="42"/>
    </row>
    <row r="11" spans="1:10" x14ac:dyDescent="0.25">
      <c r="A11" s="41">
        <v>5</v>
      </c>
      <c r="B11" s="50" t="s">
        <v>59</v>
      </c>
      <c r="C11" s="43"/>
      <c r="D11" s="43"/>
      <c r="E11" s="42"/>
      <c r="F11" s="42"/>
      <c r="G11" s="42"/>
    </row>
    <row r="12" spans="1:10" x14ac:dyDescent="0.25">
      <c r="A12" s="55">
        <v>54</v>
      </c>
      <c r="B12" s="51" t="s">
        <v>60</v>
      </c>
      <c r="C12" s="43"/>
      <c r="D12" s="43"/>
      <c r="E12" s="42"/>
      <c r="F12" s="42"/>
      <c r="G12" s="42"/>
    </row>
    <row r="13" spans="1:10" x14ac:dyDescent="0.25">
      <c r="A13" s="55" t="s">
        <v>32</v>
      </c>
      <c r="B13" s="50"/>
      <c r="C13" s="43"/>
      <c r="D13" s="43"/>
      <c r="E13" s="42"/>
      <c r="F13" s="42"/>
      <c r="G13" s="42"/>
    </row>
    <row r="16" spans="1:10" ht="15.75" x14ac:dyDescent="0.25">
      <c r="B16" s="142" t="s">
        <v>61</v>
      </c>
      <c r="C16" s="142"/>
      <c r="D16" s="142"/>
      <c r="E16" s="142"/>
      <c r="F16" s="142"/>
      <c r="G16" s="142"/>
    </row>
    <row r="17" spans="1:7" ht="18.75" x14ac:dyDescent="0.25">
      <c r="B17" s="31"/>
      <c r="C17" s="31"/>
      <c r="D17" s="31"/>
      <c r="E17" s="31"/>
      <c r="F17" s="31"/>
      <c r="G17" s="31"/>
    </row>
    <row r="18" spans="1:7" ht="25.5" x14ac:dyDescent="0.25">
      <c r="A18" s="36" t="s">
        <v>42</v>
      </c>
      <c r="B18" s="37" t="s">
        <v>22</v>
      </c>
      <c r="C18" s="38" t="s">
        <v>13</v>
      </c>
      <c r="D18" s="38" t="s">
        <v>23</v>
      </c>
      <c r="E18" s="36" t="s">
        <v>24</v>
      </c>
      <c r="F18" s="36" t="s">
        <v>25</v>
      </c>
      <c r="G18" s="36" t="s">
        <v>26</v>
      </c>
    </row>
    <row r="19" spans="1:7" ht="10.15" customHeight="1" x14ac:dyDescent="0.25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7" x14ac:dyDescent="0.25">
      <c r="A20" s="41">
        <v>8</v>
      </c>
      <c r="B20" s="41" t="s">
        <v>68</v>
      </c>
      <c r="C20" s="41"/>
      <c r="D20" s="41"/>
      <c r="E20" s="42"/>
      <c r="F20" s="42"/>
      <c r="G20" s="42"/>
    </row>
    <row r="21" spans="1:7" x14ac:dyDescent="0.25">
      <c r="A21" s="55">
        <v>81</v>
      </c>
      <c r="B21" s="43" t="s">
        <v>69</v>
      </c>
      <c r="C21" s="43"/>
      <c r="D21" s="43"/>
      <c r="E21" s="42"/>
      <c r="F21" s="42"/>
      <c r="G21" s="42"/>
    </row>
    <row r="22" spans="1:7" x14ac:dyDescent="0.25">
      <c r="A22" s="72" t="s">
        <v>32</v>
      </c>
      <c r="B22" s="43"/>
      <c r="C22" s="63"/>
      <c r="D22" s="63"/>
      <c r="E22" s="63"/>
      <c r="F22" s="63"/>
      <c r="G22" s="63"/>
    </row>
    <row r="23" spans="1:7" x14ac:dyDescent="0.25">
      <c r="A23" s="63"/>
      <c r="B23" s="54"/>
      <c r="C23" s="63"/>
      <c r="D23" s="63"/>
      <c r="E23" s="63"/>
      <c r="F23" s="63"/>
      <c r="G23" s="63"/>
    </row>
    <row r="24" spans="1:7" x14ac:dyDescent="0.25">
      <c r="A24" s="63"/>
      <c r="B24" s="41" t="s">
        <v>62</v>
      </c>
      <c r="C24" s="63"/>
      <c r="D24" s="63"/>
      <c r="E24" s="63"/>
      <c r="F24" s="63"/>
      <c r="G24" s="63"/>
    </row>
    <row r="25" spans="1:7" x14ac:dyDescent="0.25">
      <c r="A25" s="41">
        <v>1</v>
      </c>
      <c r="B25" s="41" t="s">
        <v>43</v>
      </c>
      <c r="C25" s="41"/>
      <c r="D25" s="41"/>
      <c r="E25" s="42"/>
      <c r="F25" s="42"/>
      <c r="G25" s="42"/>
    </row>
    <row r="26" spans="1:7" x14ac:dyDescent="0.25">
      <c r="A26" s="55">
        <v>11</v>
      </c>
      <c r="B26" s="43" t="s">
        <v>43</v>
      </c>
      <c r="C26" s="43"/>
      <c r="D26" s="43"/>
      <c r="E26" s="42"/>
      <c r="F26" s="42"/>
      <c r="G26" s="42"/>
    </row>
    <row r="27" spans="1:7" x14ac:dyDescent="0.25">
      <c r="A27" s="72" t="s">
        <v>32</v>
      </c>
      <c r="B27" s="53"/>
      <c r="C27" s="63"/>
      <c r="D27" s="63"/>
      <c r="E27" s="63"/>
      <c r="F27" s="63"/>
      <c r="G27" s="63"/>
    </row>
    <row r="28" spans="1:7" x14ac:dyDescent="0.25">
      <c r="A28" s="41">
        <v>3</v>
      </c>
      <c r="B28" s="41" t="s">
        <v>44</v>
      </c>
      <c r="C28" s="41"/>
      <c r="D28" s="41"/>
      <c r="E28" s="42"/>
      <c r="F28" s="42"/>
      <c r="G28" s="42"/>
    </row>
    <row r="29" spans="1:7" x14ac:dyDescent="0.25">
      <c r="A29" s="55">
        <v>31</v>
      </c>
      <c r="B29" s="43" t="s">
        <v>44</v>
      </c>
      <c r="C29" s="43"/>
      <c r="D29" s="43"/>
      <c r="E29" s="42"/>
      <c r="F29" s="42"/>
      <c r="G29" s="42"/>
    </row>
    <row r="30" spans="1:7" x14ac:dyDescent="0.25">
      <c r="A30" s="41">
        <v>4</v>
      </c>
      <c r="B30" s="41" t="s">
        <v>67</v>
      </c>
      <c r="C30" s="41"/>
      <c r="D30" s="41"/>
      <c r="E30" s="42"/>
      <c r="F30" s="42"/>
      <c r="G30" s="42"/>
    </row>
    <row r="31" spans="1:7" x14ac:dyDescent="0.25">
      <c r="A31" s="55">
        <v>43</v>
      </c>
      <c r="B31" s="43" t="s">
        <v>66</v>
      </c>
      <c r="C31" s="43"/>
      <c r="D31" s="43"/>
      <c r="E31" s="42"/>
      <c r="F31" s="42"/>
      <c r="G31" s="42"/>
    </row>
    <row r="32" spans="1:7" x14ac:dyDescent="0.25">
      <c r="A32" s="55" t="s">
        <v>32</v>
      </c>
      <c r="B32" s="43"/>
      <c r="C32" s="43"/>
      <c r="D32" s="43"/>
      <c r="E32" s="42"/>
      <c r="F32" s="42"/>
      <c r="G32" s="42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5"/>
  <sheetViews>
    <sheetView topLeftCell="A115" workbookViewId="0">
      <selection activeCell="D135" sqref="D135"/>
    </sheetView>
  </sheetViews>
  <sheetFormatPr defaultColWidth="8.85546875" defaultRowHeight="15" x14ac:dyDescent="0.25"/>
  <cols>
    <col min="1" max="1" width="35.28515625" style="32" customWidth="1"/>
    <col min="2" max="2" width="34.28515625" style="32" customWidth="1"/>
    <col min="3" max="7" width="25.28515625" style="32" customWidth="1"/>
    <col min="8" max="16384" width="8.85546875" style="32"/>
  </cols>
  <sheetData>
    <row r="1" spans="1:7" ht="18.75" x14ac:dyDescent="0.25">
      <c r="A1" s="62"/>
      <c r="B1" s="31"/>
      <c r="C1" s="31"/>
      <c r="D1" s="31"/>
      <c r="E1" s="31"/>
      <c r="F1" s="33"/>
      <c r="G1" s="33"/>
    </row>
    <row r="2" spans="1:7" ht="15.75" x14ac:dyDescent="0.25">
      <c r="A2" s="142" t="s">
        <v>63</v>
      </c>
      <c r="B2" s="143"/>
      <c r="C2" s="143"/>
      <c r="D2" s="143"/>
      <c r="E2" s="143"/>
      <c r="F2" s="143"/>
      <c r="G2" s="143"/>
    </row>
    <row r="3" spans="1:7" ht="18.75" x14ac:dyDescent="0.25">
      <c r="A3" s="31"/>
      <c r="B3" s="31"/>
      <c r="C3" s="31"/>
      <c r="D3" s="31"/>
      <c r="E3" s="31"/>
      <c r="F3" s="33"/>
      <c r="G3" s="33"/>
    </row>
    <row r="4" spans="1:7" ht="25.5" x14ac:dyDescent="0.25">
      <c r="A4" s="36" t="s">
        <v>64</v>
      </c>
      <c r="B4" s="36" t="s">
        <v>22</v>
      </c>
      <c r="C4" s="38" t="s">
        <v>13</v>
      </c>
      <c r="D4" s="38" t="s">
        <v>23</v>
      </c>
      <c r="E4" s="36" t="s">
        <v>24</v>
      </c>
      <c r="F4" s="36" t="s">
        <v>25</v>
      </c>
      <c r="G4" s="36" t="s">
        <v>26</v>
      </c>
    </row>
    <row r="5" spans="1:7" s="40" customFormat="1" ht="11.25" x14ac:dyDescent="0.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</row>
    <row r="6" spans="1:7" x14ac:dyDescent="0.25">
      <c r="A6" s="96" t="s">
        <v>74</v>
      </c>
      <c r="B6" s="96" t="s">
        <v>76</v>
      </c>
      <c r="C6" s="97"/>
      <c r="D6" s="97"/>
      <c r="E6" s="97"/>
      <c r="F6" s="97"/>
      <c r="G6" s="97"/>
    </row>
    <row r="7" spans="1:7" x14ac:dyDescent="0.25">
      <c r="A7" s="98" t="s">
        <v>75</v>
      </c>
      <c r="B7" s="96" t="s">
        <v>77</v>
      </c>
      <c r="C7" s="97"/>
      <c r="D7" s="97"/>
      <c r="E7" s="97"/>
      <c r="F7" s="97"/>
      <c r="G7" s="97"/>
    </row>
    <row r="8" spans="1:7" s="64" customFormat="1" ht="25.5" x14ac:dyDescent="0.25">
      <c r="A8" s="74" t="s">
        <v>78</v>
      </c>
      <c r="B8" s="75" t="s">
        <v>79</v>
      </c>
      <c r="C8" s="91">
        <f>SUM(C9,C35,C72,C82,C86,C95,C100,C106,C110)</f>
        <v>2558773.9499999997</v>
      </c>
      <c r="D8" s="91">
        <f>SUM(D9,D35,D72,D82,D86,D95,D100,D106,D110)</f>
        <v>3015327</v>
      </c>
      <c r="E8" s="91">
        <f>SUM(E9,E35,E72,E82,E86,E100,E106,E110,E119)</f>
        <v>3320342</v>
      </c>
      <c r="F8" s="91">
        <f>SUM(F9,F35,F72,F82,F86,F100,F106,F119)</f>
        <v>3243977</v>
      </c>
      <c r="G8" s="91">
        <f>SUM(G9,G35,G72,G82,G87,G86,G87,G100,G106)</f>
        <v>3193977</v>
      </c>
    </row>
    <row r="9" spans="1:7" ht="25.5" x14ac:dyDescent="0.25">
      <c r="A9" s="77" t="s">
        <v>80</v>
      </c>
      <c r="B9" s="75" t="s">
        <v>81</v>
      </c>
      <c r="C9" s="90">
        <f>C11</f>
        <v>77585</v>
      </c>
      <c r="D9" s="90">
        <f>D11</f>
        <v>77585</v>
      </c>
      <c r="E9" s="90">
        <f>E11</f>
        <v>81590</v>
      </c>
      <c r="F9" s="90">
        <f t="shared" ref="F9:G9" si="0">F11</f>
        <v>81590</v>
      </c>
      <c r="G9" s="90">
        <f t="shared" si="0"/>
        <v>81590</v>
      </c>
    </row>
    <row r="10" spans="1:7" x14ac:dyDescent="0.25">
      <c r="A10" s="71" t="s">
        <v>82</v>
      </c>
      <c r="B10" s="65"/>
      <c r="C10" s="42"/>
      <c r="D10" s="42"/>
      <c r="E10" s="42"/>
      <c r="F10" s="42"/>
      <c r="G10" s="42"/>
    </row>
    <row r="11" spans="1:7" x14ac:dyDescent="0.25">
      <c r="A11" s="85">
        <v>3</v>
      </c>
      <c r="B11" s="86" t="s">
        <v>83</v>
      </c>
      <c r="C11" s="87">
        <f>SUM(C12,C32)</f>
        <v>77585</v>
      </c>
      <c r="D11" s="87">
        <f>SUM(D12,D32)</f>
        <v>77585</v>
      </c>
      <c r="E11" s="87">
        <f>SUM(E12,E32)</f>
        <v>81590</v>
      </c>
      <c r="F11" s="87">
        <f t="shared" ref="F11:G11" si="1">SUM(F12,F32)</f>
        <v>81590</v>
      </c>
      <c r="G11" s="87">
        <f t="shared" si="1"/>
        <v>81590</v>
      </c>
    </row>
    <row r="12" spans="1:7" x14ac:dyDescent="0.25">
      <c r="A12" s="85">
        <v>32</v>
      </c>
      <c r="B12" s="86" t="s">
        <v>84</v>
      </c>
      <c r="C12" s="87">
        <f>77585-410.28</f>
        <v>77174.720000000001</v>
      </c>
      <c r="D12" s="87">
        <v>77185</v>
      </c>
      <c r="E12" s="87">
        <f>SUM(E13:E31)</f>
        <v>81140</v>
      </c>
      <c r="F12" s="87">
        <f t="shared" ref="F12:G12" si="2">SUM(F13:F31)</f>
        <v>81140</v>
      </c>
      <c r="G12" s="87">
        <f t="shared" si="2"/>
        <v>81140</v>
      </c>
    </row>
    <row r="13" spans="1:7" x14ac:dyDescent="0.25">
      <c r="A13" s="73">
        <v>3211</v>
      </c>
      <c r="B13" s="66" t="s">
        <v>115</v>
      </c>
      <c r="C13" s="42"/>
      <c r="D13" s="42"/>
      <c r="E13" s="42">
        <v>4000</v>
      </c>
      <c r="F13" s="42">
        <v>4000</v>
      </c>
      <c r="G13" s="42">
        <v>4000</v>
      </c>
    </row>
    <row r="14" spans="1:7" x14ac:dyDescent="0.25">
      <c r="A14" s="73">
        <v>3213</v>
      </c>
      <c r="B14" s="66" t="s">
        <v>116</v>
      </c>
      <c r="C14" s="42"/>
      <c r="D14" s="42"/>
      <c r="E14" s="42">
        <v>2700</v>
      </c>
      <c r="F14" s="42">
        <v>2700</v>
      </c>
      <c r="G14" s="42">
        <v>2700</v>
      </c>
    </row>
    <row r="15" spans="1:7" x14ac:dyDescent="0.25">
      <c r="A15" s="73">
        <v>3214</v>
      </c>
      <c r="B15" s="66" t="s">
        <v>117</v>
      </c>
      <c r="C15" s="42"/>
      <c r="D15" s="42"/>
      <c r="E15" s="42">
        <v>5000</v>
      </c>
      <c r="F15" s="42">
        <v>5000</v>
      </c>
      <c r="G15" s="42">
        <v>5000</v>
      </c>
    </row>
    <row r="16" spans="1:7" x14ac:dyDescent="0.25">
      <c r="A16" s="73">
        <v>3221</v>
      </c>
      <c r="B16" s="66" t="s">
        <v>118</v>
      </c>
      <c r="C16" s="42"/>
      <c r="D16" s="42"/>
      <c r="E16" s="42">
        <v>10750</v>
      </c>
      <c r="F16" s="42">
        <v>10750</v>
      </c>
      <c r="G16" s="42">
        <v>10750</v>
      </c>
    </row>
    <row r="17" spans="1:7" x14ac:dyDescent="0.25">
      <c r="A17" s="73">
        <v>3223</v>
      </c>
      <c r="B17" s="66" t="s">
        <v>119</v>
      </c>
      <c r="C17" s="42"/>
      <c r="D17" s="42"/>
      <c r="E17" s="42">
        <v>20000</v>
      </c>
      <c r="F17" s="42">
        <v>20000</v>
      </c>
      <c r="G17" s="42">
        <v>20000</v>
      </c>
    </row>
    <row r="18" spans="1:7" ht="25.5" x14ac:dyDescent="0.25">
      <c r="A18" s="73">
        <v>3224</v>
      </c>
      <c r="B18" s="66" t="s">
        <v>120</v>
      </c>
      <c r="C18" s="42"/>
      <c r="D18" s="42"/>
      <c r="E18" s="42">
        <v>2000</v>
      </c>
      <c r="F18" s="42">
        <v>2000</v>
      </c>
      <c r="G18" s="42">
        <v>2000</v>
      </c>
    </row>
    <row r="19" spans="1:7" x14ac:dyDescent="0.25">
      <c r="A19" s="73">
        <v>3225</v>
      </c>
      <c r="B19" s="66" t="s">
        <v>121</v>
      </c>
      <c r="C19" s="42"/>
      <c r="D19" s="42"/>
      <c r="E19" s="42">
        <v>6500</v>
      </c>
      <c r="F19" s="42">
        <v>6500</v>
      </c>
      <c r="G19" s="42">
        <v>6500</v>
      </c>
    </row>
    <row r="20" spans="1:7" x14ac:dyDescent="0.25">
      <c r="A20" s="73">
        <v>3227</v>
      </c>
      <c r="B20" s="66" t="s">
        <v>122</v>
      </c>
      <c r="C20" s="42"/>
      <c r="D20" s="42"/>
      <c r="E20" s="42">
        <v>1000</v>
      </c>
      <c r="F20" s="42">
        <v>1000</v>
      </c>
      <c r="G20" s="42">
        <v>1000</v>
      </c>
    </row>
    <row r="21" spans="1:7" x14ac:dyDescent="0.25">
      <c r="A21" s="73">
        <v>3231</v>
      </c>
      <c r="B21" s="66" t="s">
        <v>136</v>
      </c>
      <c r="C21" s="42"/>
      <c r="D21" s="42"/>
      <c r="E21" s="42">
        <v>5000</v>
      </c>
      <c r="F21" s="42">
        <v>5000</v>
      </c>
      <c r="G21" s="42">
        <v>5000</v>
      </c>
    </row>
    <row r="22" spans="1:7" x14ac:dyDescent="0.25">
      <c r="A22" s="73">
        <v>3232</v>
      </c>
      <c r="B22" s="66" t="s">
        <v>123</v>
      </c>
      <c r="C22" s="42"/>
      <c r="D22" s="42"/>
      <c r="E22" s="42">
        <v>2000</v>
      </c>
      <c r="F22" s="42">
        <v>2000</v>
      </c>
      <c r="G22" s="42">
        <v>2000</v>
      </c>
    </row>
    <row r="23" spans="1:7" x14ac:dyDescent="0.25">
      <c r="A23" s="73">
        <v>3234</v>
      </c>
      <c r="B23" s="66" t="s">
        <v>124</v>
      </c>
      <c r="C23" s="42"/>
      <c r="D23" s="42"/>
      <c r="E23" s="42">
        <v>7500</v>
      </c>
      <c r="F23" s="42">
        <v>7500</v>
      </c>
      <c r="G23" s="42">
        <v>7500</v>
      </c>
    </row>
    <row r="24" spans="1:7" x14ac:dyDescent="0.25">
      <c r="A24" s="73">
        <v>3235</v>
      </c>
      <c r="B24" s="66" t="s">
        <v>125</v>
      </c>
      <c r="C24" s="42"/>
      <c r="D24" s="42"/>
      <c r="E24" s="42">
        <v>2700</v>
      </c>
      <c r="F24" s="42">
        <v>2700</v>
      </c>
      <c r="G24" s="42">
        <v>2700</v>
      </c>
    </row>
    <row r="25" spans="1:7" x14ac:dyDescent="0.25">
      <c r="A25" s="73">
        <v>3236</v>
      </c>
      <c r="B25" s="66" t="s">
        <v>126</v>
      </c>
      <c r="C25" s="42"/>
      <c r="D25" s="42"/>
      <c r="E25" s="42">
        <v>3000</v>
      </c>
      <c r="F25" s="42">
        <v>3000</v>
      </c>
      <c r="G25" s="42">
        <v>3000</v>
      </c>
    </row>
    <row r="26" spans="1:7" x14ac:dyDescent="0.25">
      <c r="A26" s="73">
        <v>3237</v>
      </c>
      <c r="B26" s="66" t="s">
        <v>127</v>
      </c>
      <c r="C26" s="42"/>
      <c r="D26" s="42"/>
      <c r="E26" s="42">
        <v>5229</v>
      </c>
      <c r="F26" s="42">
        <v>5229</v>
      </c>
      <c r="G26" s="42">
        <v>5229</v>
      </c>
    </row>
    <row r="27" spans="1:7" x14ac:dyDescent="0.25">
      <c r="A27" s="73">
        <v>3238</v>
      </c>
      <c r="B27" s="66" t="s">
        <v>128</v>
      </c>
      <c r="C27" s="42"/>
      <c r="D27" s="42"/>
      <c r="E27" s="42">
        <v>2400</v>
      </c>
      <c r="F27" s="42">
        <v>2400</v>
      </c>
      <c r="G27" s="42">
        <v>2400</v>
      </c>
    </row>
    <row r="28" spans="1:7" x14ac:dyDescent="0.25">
      <c r="A28" s="73">
        <v>3239</v>
      </c>
      <c r="B28" s="66" t="s">
        <v>129</v>
      </c>
      <c r="C28" s="42"/>
      <c r="D28" s="42"/>
      <c r="E28" s="42">
        <v>140</v>
      </c>
      <c r="F28" s="42">
        <v>140</v>
      </c>
      <c r="G28" s="42">
        <v>140</v>
      </c>
    </row>
    <row r="29" spans="1:7" x14ac:dyDescent="0.25">
      <c r="A29" s="73">
        <v>3292</v>
      </c>
      <c r="B29" s="66" t="s">
        <v>130</v>
      </c>
      <c r="C29" s="42"/>
      <c r="D29" s="42"/>
      <c r="E29" s="42">
        <v>71</v>
      </c>
      <c r="F29" s="42">
        <v>71</v>
      </c>
      <c r="G29" s="42">
        <v>71</v>
      </c>
    </row>
    <row r="30" spans="1:7" x14ac:dyDescent="0.25">
      <c r="A30" s="73">
        <v>3294</v>
      </c>
      <c r="B30" s="66" t="s">
        <v>131</v>
      </c>
      <c r="C30" s="42"/>
      <c r="D30" s="42"/>
      <c r="E30" s="42">
        <v>250</v>
      </c>
      <c r="F30" s="42">
        <v>250</v>
      </c>
      <c r="G30" s="42">
        <v>250</v>
      </c>
    </row>
    <row r="31" spans="1:7" x14ac:dyDescent="0.25">
      <c r="A31" s="73">
        <v>3299</v>
      </c>
      <c r="B31" s="66" t="s">
        <v>133</v>
      </c>
      <c r="C31" s="42"/>
      <c r="D31" s="42"/>
      <c r="E31" s="42">
        <v>900</v>
      </c>
      <c r="F31" s="42">
        <v>900</v>
      </c>
      <c r="G31" s="42">
        <v>900</v>
      </c>
    </row>
    <row r="32" spans="1:7" x14ac:dyDescent="0.25">
      <c r="A32" s="85">
        <v>34</v>
      </c>
      <c r="B32" s="86" t="s">
        <v>135</v>
      </c>
      <c r="C32" s="87">
        <v>410.28</v>
      </c>
      <c r="D32" s="87">
        <v>400</v>
      </c>
      <c r="E32" s="87">
        <f>E33</f>
        <v>450</v>
      </c>
      <c r="F32" s="87">
        <f t="shared" ref="F32:G32" si="3">F33</f>
        <v>450</v>
      </c>
      <c r="G32" s="87">
        <f t="shared" si="3"/>
        <v>450</v>
      </c>
    </row>
    <row r="33" spans="1:7" x14ac:dyDescent="0.25">
      <c r="A33" s="73">
        <v>3431</v>
      </c>
      <c r="B33" s="66" t="s">
        <v>134</v>
      </c>
      <c r="C33" s="42"/>
      <c r="D33" s="42"/>
      <c r="E33" s="42">
        <v>450</v>
      </c>
      <c r="F33" s="42">
        <v>450</v>
      </c>
      <c r="G33" s="42">
        <v>450</v>
      </c>
    </row>
    <row r="34" spans="1:7" ht="25.5" x14ac:dyDescent="0.25">
      <c r="A34" s="74" t="s">
        <v>85</v>
      </c>
      <c r="B34" s="75" t="s">
        <v>79</v>
      </c>
      <c r="C34" s="76"/>
      <c r="D34" s="76"/>
      <c r="E34" s="76"/>
      <c r="F34" s="76"/>
      <c r="G34" s="76"/>
    </row>
    <row r="35" spans="1:7" x14ac:dyDescent="0.25">
      <c r="A35" s="77" t="s">
        <v>86</v>
      </c>
      <c r="B35" s="75" t="s">
        <v>87</v>
      </c>
      <c r="C35" s="90">
        <f>C37+C43</f>
        <v>64351.130000000005</v>
      </c>
      <c r="D35" s="90">
        <f>D37+D43</f>
        <v>60622</v>
      </c>
      <c r="E35" s="90">
        <f>SUM(E37,E47,E53,E58,E63,E68)</f>
        <v>87872</v>
      </c>
      <c r="F35" s="90">
        <f t="shared" ref="F35:G35" si="4">SUM(F37,F47,F53,F58,F63,F68)</f>
        <v>87872</v>
      </c>
      <c r="G35" s="90">
        <f t="shared" si="4"/>
        <v>87872</v>
      </c>
    </row>
    <row r="36" spans="1:7" x14ac:dyDescent="0.25">
      <c r="A36" s="71" t="s">
        <v>90</v>
      </c>
      <c r="B36" s="65"/>
      <c r="C36" s="42"/>
      <c r="D36" s="42"/>
      <c r="E36" s="42"/>
      <c r="F36" s="42"/>
      <c r="G36" s="52"/>
    </row>
    <row r="37" spans="1:7" s="89" customFormat="1" ht="14.25" x14ac:dyDescent="0.2">
      <c r="A37" s="85">
        <v>3</v>
      </c>
      <c r="B37" s="86" t="s">
        <v>83</v>
      </c>
      <c r="C37" s="87">
        <f>C38</f>
        <v>60033.22</v>
      </c>
      <c r="D37" s="87">
        <f>D38+D42</f>
        <v>33122</v>
      </c>
      <c r="E37" s="87">
        <f>SUM(E38,E44)</f>
        <v>71950</v>
      </c>
      <c r="F37" s="87">
        <f t="shared" ref="F37:G37" si="5">SUM(F38,F44)</f>
        <v>71950</v>
      </c>
      <c r="G37" s="87">
        <f t="shared" si="5"/>
        <v>71950</v>
      </c>
    </row>
    <row r="38" spans="1:7" s="89" customFormat="1" ht="14.25" x14ac:dyDescent="0.2">
      <c r="A38" s="85">
        <v>32</v>
      </c>
      <c r="B38" s="86" t="s">
        <v>84</v>
      </c>
      <c r="C38" s="87">
        <v>60033.22</v>
      </c>
      <c r="D38" s="87">
        <v>24722</v>
      </c>
      <c r="E38" s="87">
        <f>SUM(E39:E42)</f>
        <v>64950</v>
      </c>
      <c r="F38" s="87">
        <f t="shared" ref="F38:G38" si="6">SUM(F39:F42)</f>
        <v>64950</v>
      </c>
      <c r="G38" s="87">
        <f t="shared" si="6"/>
        <v>64950</v>
      </c>
    </row>
    <row r="39" spans="1:7" x14ac:dyDescent="0.25">
      <c r="A39" s="73">
        <v>3221</v>
      </c>
      <c r="B39" s="66" t="s">
        <v>118</v>
      </c>
      <c r="C39" s="42"/>
      <c r="D39" s="42"/>
      <c r="E39" s="42">
        <v>4750</v>
      </c>
      <c r="F39" s="42">
        <v>4750</v>
      </c>
      <c r="G39" s="42">
        <v>4750</v>
      </c>
    </row>
    <row r="40" spans="1:7" x14ac:dyDescent="0.25">
      <c r="A40" s="73">
        <v>3231</v>
      </c>
      <c r="B40" s="66" t="s">
        <v>136</v>
      </c>
      <c r="C40" s="42"/>
      <c r="D40" s="42"/>
      <c r="E40" s="42">
        <v>30000</v>
      </c>
      <c r="F40" s="42">
        <v>30000</v>
      </c>
      <c r="G40" s="42">
        <v>30000</v>
      </c>
    </row>
    <row r="41" spans="1:7" x14ac:dyDescent="0.25">
      <c r="A41" s="73">
        <v>3299</v>
      </c>
      <c r="B41" s="66" t="s">
        <v>133</v>
      </c>
      <c r="C41" s="42"/>
      <c r="D41" s="42"/>
      <c r="E41" s="42">
        <v>500</v>
      </c>
      <c r="F41" s="42">
        <v>500</v>
      </c>
      <c r="G41" s="42">
        <v>500</v>
      </c>
    </row>
    <row r="42" spans="1:7" x14ac:dyDescent="0.25">
      <c r="A42" s="73">
        <v>3722</v>
      </c>
      <c r="B42" s="66" t="s">
        <v>137</v>
      </c>
      <c r="C42" s="42"/>
      <c r="D42" s="42">
        <v>8400</v>
      </c>
      <c r="E42" s="42">
        <v>29700</v>
      </c>
      <c r="F42" s="42">
        <v>29700</v>
      </c>
      <c r="G42" s="42">
        <v>29700</v>
      </c>
    </row>
    <row r="43" spans="1:7" s="89" customFormat="1" ht="14.25" x14ac:dyDescent="0.2">
      <c r="A43" s="85">
        <v>4</v>
      </c>
      <c r="B43" s="86" t="s">
        <v>39</v>
      </c>
      <c r="C43" s="87">
        <f>C44</f>
        <v>4317.91</v>
      </c>
      <c r="D43" s="87">
        <v>27500</v>
      </c>
      <c r="E43" s="87">
        <f>E44</f>
        <v>7000</v>
      </c>
      <c r="F43" s="87">
        <f t="shared" ref="F43:G44" si="7">F44</f>
        <v>7000</v>
      </c>
      <c r="G43" s="87">
        <f t="shared" si="7"/>
        <v>7000</v>
      </c>
    </row>
    <row r="44" spans="1:7" s="89" customFormat="1" ht="14.25" x14ac:dyDescent="0.2">
      <c r="A44" s="85">
        <v>42</v>
      </c>
      <c r="B44" s="86" t="s">
        <v>139</v>
      </c>
      <c r="C44" s="87">
        <v>4317.91</v>
      </c>
      <c r="D44" s="87">
        <v>27500</v>
      </c>
      <c r="E44" s="87">
        <f>E45</f>
        <v>7000</v>
      </c>
      <c r="F44" s="87">
        <f t="shared" si="7"/>
        <v>7000</v>
      </c>
      <c r="G44" s="87">
        <f t="shared" si="7"/>
        <v>7000</v>
      </c>
    </row>
    <row r="45" spans="1:7" x14ac:dyDescent="0.25">
      <c r="A45" s="73">
        <v>4241</v>
      </c>
      <c r="B45" s="66" t="s">
        <v>138</v>
      </c>
      <c r="C45" s="42"/>
      <c r="D45" s="42"/>
      <c r="E45" s="42">
        <v>7000</v>
      </c>
      <c r="F45" s="42">
        <v>7000</v>
      </c>
      <c r="G45" s="42">
        <v>7000</v>
      </c>
    </row>
    <row r="46" spans="1:7" x14ac:dyDescent="0.25">
      <c r="A46" s="71" t="s">
        <v>140</v>
      </c>
      <c r="B46" s="65"/>
      <c r="C46" s="42"/>
      <c r="D46" s="42"/>
      <c r="E46" s="42"/>
      <c r="F46" s="42"/>
      <c r="G46" s="42"/>
    </row>
    <row r="47" spans="1:7" s="89" customFormat="1" ht="14.25" x14ac:dyDescent="0.2">
      <c r="A47" s="85">
        <v>3</v>
      </c>
      <c r="B47" s="86" t="s">
        <v>83</v>
      </c>
      <c r="C47" s="87"/>
      <c r="D47" s="87"/>
      <c r="E47" s="87">
        <f>E48</f>
        <v>12400</v>
      </c>
      <c r="F47" s="87">
        <f t="shared" ref="F47:G47" si="8">F48</f>
        <v>12400</v>
      </c>
      <c r="G47" s="87">
        <f t="shared" si="8"/>
        <v>12400</v>
      </c>
    </row>
    <row r="48" spans="1:7" s="89" customFormat="1" ht="14.25" x14ac:dyDescent="0.2">
      <c r="A48" s="85">
        <v>32</v>
      </c>
      <c r="B48" s="86" t="s">
        <v>84</v>
      </c>
      <c r="C48" s="87"/>
      <c r="D48" s="87"/>
      <c r="E48" s="87">
        <f>SUM(E49:E50)</f>
        <v>12400</v>
      </c>
      <c r="F48" s="87">
        <f t="shared" ref="F48:G48" si="9">SUM(F49:F50)</f>
        <v>12400</v>
      </c>
      <c r="G48" s="87">
        <f t="shared" si="9"/>
        <v>12400</v>
      </c>
    </row>
    <row r="49" spans="1:7" x14ac:dyDescent="0.25">
      <c r="A49" s="73">
        <v>3222</v>
      </c>
      <c r="B49" s="66" t="s">
        <v>141</v>
      </c>
      <c r="C49" s="42"/>
      <c r="D49" s="42"/>
      <c r="E49" s="42">
        <v>10000</v>
      </c>
      <c r="F49" s="42">
        <v>10000</v>
      </c>
      <c r="G49" s="42">
        <v>10000</v>
      </c>
    </row>
    <row r="50" spans="1:7" x14ac:dyDescent="0.25">
      <c r="A50" s="73">
        <v>3225</v>
      </c>
      <c r="B50" s="66" t="s">
        <v>121</v>
      </c>
      <c r="C50" s="42"/>
      <c r="D50" s="42"/>
      <c r="E50" s="42">
        <v>2400</v>
      </c>
      <c r="F50" s="42">
        <v>2400</v>
      </c>
      <c r="G50" s="42">
        <v>2400</v>
      </c>
    </row>
    <row r="51" spans="1:7" x14ac:dyDescent="0.25">
      <c r="A51" s="85"/>
      <c r="B51" s="86"/>
      <c r="C51" s="42"/>
      <c r="D51" s="42"/>
      <c r="E51" s="42"/>
      <c r="F51" s="42"/>
      <c r="G51" s="42"/>
    </row>
    <row r="52" spans="1:7" x14ac:dyDescent="0.25">
      <c r="A52" s="71" t="s">
        <v>142</v>
      </c>
      <c r="B52" s="65"/>
      <c r="C52" s="42"/>
      <c r="D52" s="42"/>
      <c r="E52" s="42"/>
      <c r="F52" s="42"/>
      <c r="G52" s="42"/>
    </row>
    <row r="53" spans="1:7" x14ac:dyDescent="0.25">
      <c r="A53" s="85">
        <v>3</v>
      </c>
      <c r="B53" s="86" t="s">
        <v>83</v>
      </c>
      <c r="C53" s="87"/>
      <c r="D53" s="87"/>
      <c r="E53" s="87">
        <f>E54</f>
        <v>20</v>
      </c>
      <c r="F53" s="87">
        <f t="shared" ref="F53:G54" si="10">F54</f>
        <v>20</v>
      </c>
      <c r="G53" s="87">
        <f t="shared" si="10"/>
        <v>20</v>
      </c>
    </row>
    <row r="54" spans="1:7" x14ac:dyDescent="0.25">
      <c r="A54" s="85">
        <v>32</v>
      </c>
      <c r="B54" s="86" t="s">
        <v>84</v>
      </c>
      <c r="C54" s="87"/>
      <c r="D54" s="87"/>
      <c r="E54" s="87">
        <f>E55</f>
        <v>20</v>
      </c>
      <c r="F54" s="87">
        <f t="shared" si="10"/>
        <v>20</v>
      </c>
      <c r="G54" s="87">
        <f t="shared" si="10"/>
        <v>20</v>
      </c>
    </row>
    <row r="55" spans="1:7" x14ac:dyDescent="0.25">
      <c r="A55" s="73">
        <v>3225</v>
      </c>
      <c r="B55" s="66" t="s">
        <v>121</v>
      </c>
      <c r="C55" s="42"/>
      <c r="D55" s="42"/>
      <c r="E55" s="42">
        <v>20</v>
      </c>
      <c r="F55" s="42">
        <v>20</v>
      </c>
      <c r="G55" s="42">
        <v>20</v>
      </c>
    </row>
    <row r="56" spans="1:7" x14ac:dyDescent="0.25">
      <c r="A56" s="73"/>
      <c r="B56" s="66"/>
      <c r="C56" s="42"/>
      <c r="D56" s="42"/>
      <c r="E56" s="42"/>
      <c r="F56" s="42"/>
      <c r="G56" s="42"/>
    </row>
    <row r="57" spans="1:7" x14ac:dyDescent="0.25">
      <c r="A57" s="71" t="s">
        <v>143</v>
      </c>
      <c r="B57" s="65"/>
      <c r="C57" s="42"/>
      <c r="D57" s="42"/>
      <c r="E57" s="42"/>
      <c r="F57" s="42"/>
      <c r="G57" s="42"/>
    </row>
    <row r="58" spans="1:7" x14ac:dyDescent="0.25">
      <c r="A58" s="85">
        <v>3</v>
      </c>
      <c r="B58" s="86" t="s">
        <v>83</v>
      </c>
      <c r="C58" s="87"/>
      <c r="D58" s="87"/>
      <c r="E58" s="87">
        <f>E59</f>
        <v>550</v>
      </c>
      <c r="F58" s="87">
        <f t="shared" ref="F58:G59" si="11">F59</f>
        <v>550</v>
      </c>
      <c r="G58" s="87">
        <f t="shared" si="11"/>
        <v>550</v>
      </c>
    </row>
    <row r="59" spans="1:7" x14ac:dyDescent="0.25">
      <c r="A59" s="85">
        <v>32</v>
      </c>
      <c r="B59" s="86" t="s">
        <v>84</v>
      </c>
      <c r="C59" s="87"/>
      <c r="D59" s="87"/>
      <c r="E59" s="87">
        <f>E60</f>
        <v>550</v>
      </c>
      <c r="F59" s="87">
        <f t="shared" si="11"/>
        <v>550</v>
      </c>
      <c r="G59" s="87">
        <f t="shared" si="11"/>
        <v>550</v>
      </c>
    </row>
    <row r="60" spans="1:7" x14ac:dyDescent="0.25">
      <c r="A60" s="73">
        <v>3225</v>
      </c>
      <c r="B60" s="66" t="s">
        <v>121</v>
      </c>
      <c r="C60" s="42"/>
      <c r="D60" s="42"/>
      <c r="E60" s="42">
        <v>550</v>
      </c>
      <c r="F60" s="42">
        <v>550</v>
      </c>
      <c r="G60" s="42">
        <v>550</v>
      </c>
    </row>
    <row r="61" spans="1:7" x14ac:dyDescent="0.25">
      <c r="A61" s="73"/>
      <c r="B61" s="66"/>
      <c r="C61" s="42"/>
      <c r="D61" s="42"/>
      <c r="E61" s="42"/>
      <c r="F61" s="42"/>
      <c r="G61" s="42"/>
    </row>
    <row r="62" spans="1:7" x14ac:dyDescent="0.25">
      <c r="A62" s="71" t="s">
        <v>144</v>
      </c>
      <c r="B62" s="65"/>
      <c r="C62" s="42"/>
      <c r="D62" s="42"/>
      <c r="E62" s="42"/>
      <c r="F62" s="42"/>
      <c r="G62" s="42"/>
    </row>
    <row r="63" spans="1:7" x14ac:dyDescent="0.25">
      <c r="A63" s="85">
        <v>3</v>
      </c>
      <c r="B63" s="86" t="s">
        <v>83</v>
      </c>
      <c r="C63" s="87"/>
      <c r="D63" s="87"/>
      <c r="E63" s="87">
        <f>E64</f>
        <v>960</v>
      </c>
      <c r="F63" s="87">
        <f t="shared" ref="F63:G64" si="12">F64</f>
        <v>960</v>
      </c>
      <c r="G63" s="87">
        <f t="shared" si="12"/>
        <v>960</v>
      </c>
    </row>
    <row r="64" spans="1:7" x14ac:dyDescent="0.25">
      <c r="A64" s="85">
        <v>32</v>
      </c>
      <c r="B64" s="86" t="s">
        <v>84</v>
      </c>
      <c r="C64" s="87"/>
      <c r="D64" s="87"/>
      <c r="E64" s="87">
        <f>E65</f>
        <v>960</v>
      </c>
      <c r="F64" s="87">
        <f t="shared" si="12"/>
        <v>960</v>
      </c>
      <c r="G64" s="87">
        <f t="shared" si="12"/>
        <v>960</v>
      </c>
    </row>
    <row r="65" spans="1:7" x14ac:dyDescent="0.25">
      <c r="A65" s="73">
        <v>3299</v>
      </c>
      <c r="B65" s="66" t="s">
        <v>133</v>
      </c>
      <c r="C65" s="42"/>
      <c r="D65" s="42"/>
      <c r="E65" s="42">
        <v>960</v>
      </c>
      <c r="F65" s="42">
        <v>960</v>
      </c>
      <c r="G65" s="42">
        <v>960</v>
      </c>
    </row>
    <row r="66" spans="1:7" x14ac:dyDescent="0.25">
      <c r="A66" s="73"/>
      <c r="B66" s="66"/>
      <c r="C66" s="42"/>
      <c r="D66" s="42"/>
      <c r="E66" s="42"/>
      <c r="F66" s="42"/>
      <c r="G66" s="42"/>
    </row>
    <row r="67" spans="1:7" x14ac:dyDescent="0.25">
      <c r="A67" s="71" t="s">
        <v>82</v>
      </c>
      <c r="B67" s="65"/>
      <c r="C67" s="42"/>
      <c r="D67" s="42"/>
      <c r="E67" s="42"/>
      <c r="F67" s="42"/>
      <c r="G67" s="42"/>
    </row>
    <row r="68" spans="1:7" x14ac:dyDescent="0.25">
      <c r="A68" s="85">
        <v>3</v>
      </c>
      <c r="B68" s="86" t="s">
        <v>83</v>
      </c>
      <c r="C68" s="87"/>
      <c r="D68" s="87"/>
      <c r="E68" s="87">
        <f>E69</f>
        <v>1992</v>
      </c>
      <c r="F68" s="87">
        <f t="shared" ref="F68:G69" si="13">F69</f>
        <v>1992</v>
      </c>
      <c r="G68" s="87">
        <f t="shared" si="13"/>
        <v>1992</v>
      </c>
    </row>
    <row r="69" spans="1:7" x14ac:dyDescent="0.25">
      <c r="A69" s="85">
        <v>32</v>
      </c>
      <c r="B69" s="86" t="s">
        <v>84</v>
      </c>
      <c r="C69" s="87"/>
      <c r="D69" s="87"/>
      <c r="E69" s="87">
        <f>E70</f>
        <v>1992</v>
      </c>
      <c r="F69" s="87">
        <f t="shared" si="13"/>
        <v>1992</v>
      </c>
      <c r="G69" s="87">
        <f t="shared" si="13"/>
        <v>1992</v>
      </c>
    </row>
    <row r="70" spans="1:7" x14ac:dyDescent="0.25">
      <c r="A70" s="73">
        <v>3237</v>
      </c>
      <c r="B70" s="66" t="s">
        <v>145</v>
      </c>
      <c r="C70" s="42"/>
      <c r="D70" s="42"/>
      <c r="E70" s="42">
        <v>1992</v>
      </c>
      <c r="F70" s="42">
        <v>1992</v>
      </c>
      <c r="G70" s="42">
        <v>1992</v>
      </c>
    </row>
    <row r="71" spans="1:7" x14ac:dyDescent="0.25">
      <c r="A71" s="73"/>
      <c r="B71" s="66"/>
      <c r="C71" s="42"/>
      <c r="D71" s="42"/>
      <c r="E71" s="42"/>
      <c r="F71" s="42"/>
      <c r="G71" s="42"/>
    </row>
    <row r="72" spans="1:7" ht="25.5" x14ac:dyDescent="0.25">
      <c r="A72" s="77" t="s">
        <v>88</v>
      </c>
      <c r="B72" s="75" t="s">
        <v>89</v>
      </c>
      <c r="C72" s="90">
        <f>C74</f>
        <v>2215525.0499999998</v>
      </c>
      <c r="D72" s="90">
        <f>D74</f>
        <v>2538000</v>
      </c>
      <c r="E72" s="90">
        <f>E74</f>
        <v>2778000</v>
      </c>
      <c r="F72" s="90">
        <f>F74</f>
        <v>2780000</v>
      </c>
      <c r="G72" s="90">
        <f>G74</f>
        <v>2780000</v>
      </c>
    </row>
    <row r="73" spans="1:7" x14ac:dyDescent="0.25">
      <c r="A73" s="71" t="s">
        <v>90</v>
      </c>
      <c r="B73" s="65"/>
      <c r="C73" s="42"/>
      <c r="D73" s="42"/>
      <c r="E73" s="42"/>
      <c r="F73" s="42"/>
      <c r="G73" s="42"/>
    </row>
    <row r="74" spans="1:7" x14ac:dyDescent="0.25">
      <c r="A74" s="85">
        <v>3</v>
      </c>
      <c r="B74" s="86" t="s">
        <v>83</v>
      </c>
      <c r="C74" s="87">
        <f>C75+C79</f>
        <v>2215525.0499999998</v>
      </c>
      <c r="D74" s="87">
        <f>D75+D79</f>
        <v>2538000</v>
      </c>
      <c r="E74" s="87">
        <f>SUM(E75,E79)</f>
        <v>2778000</v>
      </c>
      <c r="F74" s="87">
        <f>SUM(F75,F79)</f>
        <v>2780000</v>
      </c>
      <c r="G74" s="87">
        <f>SUM(G75,G79)</f>
        <v>2780000</v>
      </c>
    </row>
    <row r="75" spans="1:7" x14ac:dyDescent="0.25">
      <c r="A75" s="85">
        <v>31</v>
      </c>
      <c r="B75" s="86" t="s">
        <v>146</v>
      </c>
      <c r="C75" s="87">
        <f>2215525.05-275431.48-120641.13</f>
        <v>1819452.44</v>
      </c>
      <c r="D75" s="87">
        <v>2381500</v>
      </c>
      <c r="E75" s="87">
        <f>SUM(E76:E78)</f>
        <v>2609000</v>
      </c>
      <c r="F75" s="87">
        <f>SUM(F76:F78)</f>
        <v>2611000</v>
      </c>
      <c r="G75" s="87">
        <f>SUM(G76:G78)</f>
        <v>2611000</v>
      </c>
    </row>
    <row r="76" spans="1:7" x14ac:dyDescent="0.25">
      <c r="A76" s="73">
        <v>3111</v>
      </c>
      <c r="B76" s="66" t="s">
        <v>147</v>
      </c>
      <c r="C76" s="42"/>
      <c r="D76" s="42"/>
      <c r="E76" s="42">
        <v>2178000</v>
      </c>
      <c r="F76" s="42">
        <v>2178000</v>
      </c>
      <c r="G76" s="42">
        <v>2178000</v>
      </c>
    </row>
    <row r="77" spans="1:7" x14ac:dyDescent="0.25">
      <c r="A77" s="73">
        <v>3121</v>
      </c>
      <c r="B77" s="66" t="s">
        <v>148</v>
      </c>
      <c r="C77" s="42"/>
      <c r="D77" s="42"/>
      <c r="E77" s="42">
        <v>69000</v>
      </c>
      <c r="F77" s="42">
        <v>71000</v>
      </c>
      <c r="G77" s="42">
        <v>71000</v>
      </c>
    </row>
    <row r="78" spans="1:7" x14ac:dyDescent="0.25">
      <c r="A78" s="73">
        <v>3132</v>
      </c>
      <c r="B78" s="66" t="s">
        <v>149</v>
      </c>
      <c r="C78" s="42"/>
      <c r="D78" s="42"/>
      <c r="E78" s="42">
        <v>362000</v>
      </c>
      <c r="F78" s="42">
        <v>362000</v>
      </c>
      <c r="G78" s="42">
        <v>362000</v>
      </c>
    </row>
    <row r="79" spans="1:7" x14ac:dyDescent="0.25">
      <c r="A79" s="85">
        <v>32</v>
      </c>
      <c r="B79" s="86" t="s">
        <v>38</v>
      </c>
      <c r="C79" s="87">
        <f>275431.48+120641.13</f>
        <v>396072.61</v>
      </c>
      <c r="D79" s="87">
        <v>156500</v>
      </c>
      <c r="E79" s="87">
        <f>SUM(E80:E81)</f>
        <v>169000</v>
      </c>
      <c r="F79" s="87">
        <f>SUM(F80:F81)</f>
        <v>169000</v>
      </c>
      <c r="G79" s="87">
        <f>SUM(G80:G81)</f>
        <v>169000</v>
      </c>
    </row>
    <row r="80" spans="1:7" x14ac:dyDescent="0.25">
      <c r="A80" s="73">
        <v>3212</v>
      </c>
      <c r="B80" s="66" t="s">
        <v>150</v>
      </c>
      <c r="C80" s="42"/>
      <c r="D80" s="42"/>
      <c r="E80" s="42">
        <v>162000</v>
      </c>
      <c r="F80" s="42">
        <v>162000</v>
      </c>
      <c r="G80" s="42">
        <v>162000</v>
      </c>
    </row>
    <row r="81" spans="1:7" x14ac:dyDescent="0.25">
      <c r="A81" s="73">
        <v>3295</v>
      </c>
      <c r="B81" s="66" t="s">
        <v>132</v>
      </c>
      <c r="C81" s="42"/>
      <c r="D81" s="42"/>
      <c r="E81" s="42">
        <v>7000</v>
      </c>
      <c r="F81" s="42">
        <v>7000</v>
      </c>
      <c r="G81" s="42">
        <v>7000</v>
      </c>
    </row>
    <row r="82" spans="1:7" x14ac:dyDescent="0.25">
      <c r="A82" s="77" t="s">
        <v>91</v>
      </c>
      <c r="B82" s="75" t="s">
        <v>92</v>
      </c>
      <c r="C82" s="90">
        <f>C84</f>
        <v>22335.87</v>
      </c>
      <c r="D82" s="90">
        <f>D84</f>
        <v>23300</v>
      </c>
      <c r="E82" s="90">
        <f>E84</f>
        <v>24100</v>
      </c>
      <c r="F82" s="90">
        <f t="shared" ref="F82:G82" si="14">F84</f>
        <v>12635</v>
      </c>
      <c r="G82" s="90">
        <f t="shared" si="14"/>
        <v>12635</v>
      </c>
    </row>
    <row r="83" spans="1:7" x14ac:dyDescent="0.25">
      <c r="A83" s="71" t="s">
        <v>82</v>
      </c>
      <c r="B83" s="66"/>
      <c r="C83" s="42"/>
      <c r="D83" s="42"/>
      <c r="E83" s="42"/>
      <c r="F83" s="42"/>
      <c r="G83" s="42"/>
    </row>
    <row r="84" spans="1:7" x14ac:dyDescent="0.25">
      <c r="A84" s="85">
        <v>3</v>
      </c>
      <c r="B84" s="86" t="s">
        <v>83</v>
      </c>
      <c r="C84" s="87">
        <f>C85</f>
        <v>22335.87</v>
      </c>
      <c r="D84" s="87">
        <f>D85</f>
        <v>23300</v>
      </c>
      <c r="E84" s="87">
        <f>E85</f>
        <v>24100</v>
      </c>
      <c r="F84" s="87">
        <f t="shared" ref="F84:G84" si="15">F85</f>
        <v>12635</v>
      </c>
      <c r="G84" s="87">
        <f t="shared" si="15"/>
        <v>12635</v>
      </c>
    </row>
    <row r="85" spans="1:7" x14ac:dyDescent="0.25">
      <c r="A85" s="73">
        <v>3722</v>
      </c>
      <c r="B85" s="66" t="s">
        <v>137</v>
      </c>
      <c r="C85" s="42">
        <v>22335.87</v>
      </c>
      <c r="D85" s="42">
        <v>23300</v>
      </c>
      <c r="E85" s="42">
        <v>24100</v>
      </c>
      <c r="F85" s="42">
        <v>12635</v>
      </c>
      <c r="G85" s="42">
        <v>12635</v>
      </c>
    </row>
    <row r="86" spans="1:7" ht="25.5" x14ac:dyDescent="0.25">
      <c r="A86" s="77" t="s">
        <v>93</v>
      </c>
      <c r="B86" s="75" t="s">
        <v>94</v>
      </c>
      <c r="C86" s="90">
        <f>C88</f>
        <v>46505.8</v>
      </c>
      <c r="D86" s="90">
        <f>D88</f>
        <v>116300</v>
      </c>
      <c r="E86" s="90">
        <f>E88</f>
        <v>125200</v>
      </c>
      <c r="F86" s="90">
        <f t="shared" ref="F86:G86" si="16">F88</f>
        <v>125200</v>
      </c>
      <c r="G86" s="90">
        <f t="shared" si="16"/>
        <v>125200</v>
      </c>
    </row>
    <row r="87" spans="1:7" x14ac:dyDescent="0.25">
      <c r="A87" s="71" t="s">
        <v>82</v>
      </c>
      <c r="B87" s="66"/>
      <c r="C87" s="42"/>
      <c r="D87" s="42"/>
      <c r="E87" s="42"/>
      <c r="F87" s="42"/>
      <c r="G87" s="42"/>
    </row>
    <row r="88" spans="1:7" x14ac:dyDescent="0.25">
      <c r="A88" s="85">
        <v>3</v>
      </c>
      <c r="B88" s="86" t="s">
        <v>83</v>
      </c>
      <c r="C88" s="87">
        <f>SUM(C89,C93)</f>
        <v>46505.8</v>
      </c>
      <c r="D88" s="87">
        <f>SUM(D89,D93)</f>
        <v>116300</v>
      </c>
      <c r="E88" s="87">
        <f>SUM(E89,E93)</f>
        <v>125200</v>
      </c>
      <c r="F88" s="87">
        <f t="shared" ref="F88:G88" si="17">SUM(F89,F93)</f>
        <v>125200</v>
      </c>
      <c r="G88" s="87">
        <f t="shared" si="17"/>
        <v>125200</v>
      </c>
    </row>
    <row r="89" spans="1:7" x14ac:dyDescent="0.25">
      <c r="A89" s="85">
        <v>31</v>
      </c>
      <c r="B89" s="86" t="s">
        <v>146</v>
      </c>
      <c r="C89" s="87">
        <f>33153.83+4400+5470.43</f>
        <v>43024.26</v>
      </c>
      <c r="D89" s="87">
        <v>111200</v>
      </c>
      <c r="E89" s="87">
        <f>SUM(E90:E92)</f>
        <v>119900</v>
      </c>
      <c r="F89" s="87">
        <f t="shared" ref="F89:G89" si="18">SUM(F90:F92)</f>
        <v>119900</v>
      </c>
      <c r="G89" s="87">
        <f t="shared" si="18"/>
        <v>119900</v>
      </c>
    </row>
    <row r="90" spans="1:7" x14ac:dyDescent="0.25">
      <c r="A90" s="73">
        <v>3111</v>
      </c>
      <c r="B90" s="66" t="s">
        <v>147</v>
      </c>
      <c r="C90" s="42"/>
      <c r="D90" s="42"/>
      <c r="E90" s="42">
        <v>97500</v>
      </c>
      <c r="F90" s="42">
        <v>97500</v>
      </c>
      <c r="G90" s="42">
        <v>97500</v>
      </c>
    </row>
    <row r="91" spans="1:7" x14ac:dyDescent="0.25">
      <c r="A91" s="73">
        <v>3121</v>
      </c>
      <c r="B91" s="66" t="s">
        <v>148</v>
      </c>
      <c r="C91" s="42"/>
      <c r="D91" s="42"/>
      <c r="E91" s="42">
        <v>6300</v>
      </c>
      <c r="F91" s="42">
        <v>6300</v>
      </c>
      <c r="G91" s="42">
        <v>6300</v>
      </c>
    </row>
    <row r="92" spans="1:7" x14ac:dyDescent="0.25">
      <c r="A92" s="73">
        <v>3132</v>
      </c>
      <c r="B92" s="66" t="s">
        <v>149</v>
      </c>
      <c r="C92" s="42"/>
      <c r="D92" s="42"/>
      <c r="E92" s="42">
        <v>16100</v>
      </c>
      <c r="F92" s="42">
        <v>16100</v>
      </c>
      <c r="G92" s="42">
        <v>16100</v>
      </c>
    </row>
    <row r="93" spans="1:7" x14ac:dyDescent="0.25">
      <c r="A93" s="85">
        <v>32</v>
      </c>
      <c r="B93" s="86" t="s">
        <v>38</v>
      </c>
      <c r="C93" s="87">
        <f>60+3250.5+171.04</f>
        <v>3481.54</v>
      </c>
      <c r="D93" s="87">
        <v>5100</v>
      </c>
      <c r="E93" s="87">
        <f>SUM(E94:E94)</f>
        <v>5300</v>
      </c>
      <c r="F93" s="87">
        <f t="shared" ref="F93:G93" si="19">SUM(F94:F94)</f>
        <v>5300</v>
      </c>
      <c r="G93" s="87">
        <f t="shared" si="19"/>
        <v>5300</v>
      </c>
    </row>
    <row r="94" spans="1:7" x14ac:dyDescent="0.25">
      <c r="A94" s="73">
        <v>3212</v>
      </c>
      <c r="B94" s="66" t="s">
        <v>150</v>
      </c>
      <c r="C94" s="42"/>
      <c r="D94" s="42"/>
      <c r="E94" s="42">
        <v>5300</v>
      </c>
      <c r="F94" s="42">
        <v>5300</v>
      </c>
      <c r="G94" s="42">
        <v>5300</v>
      </c>
    </row>
    <row r="95" spans="1:7" x14ac:dyDescent="0.25">
      <c r="A95" s="77" t="s">
        <v>151</v>
      </c>
      <c r="B95" s="75" t="s">
        <v>152</v>
      </c>
      <c r="C95" s="90">
        <f>C97</f>
        <v>59448.46</v>
      </c>
      <c r="D95" s="90">
        <f>D97</f>
        <v>76700</v>
      </c>
      <c r="E95" s="90">
        <f>E97</f>
        <v>0</v>
      </c>
      <c r="F95" s="90">
        <f t="shared" ref="F95:G95" si="20">F97</f>
        <v>0</v>
      </c>
      <c r="G95" s="90">
        <f t="shared" si="20"/>
        <v>0</v>
      </c>
    </row>
    <row r="96" spans="1:7" x14ac:dyDescent="0.25">
      <c r="A96" s="71" t="s">
        <v>82</v>
      </c>
      <c r="B96" s="66"/>
      <c r="C96" s="42"/>
      <c r="D96" s="42"/>
      <c r="E96" s="42"/>
      <c r="F96" s="42"/>
      <c r="G96" s="42"/>
    </row>
    <row r="97" spans="1:7" x14ac:dyDescent="0.25">
      <c r="A97" s="85">
        <v>3</v>
      </c>
      <c r="B97" s="86" t="s">
        <v>83</v>
      </c>
      <c r="C97" s="87">
        <f>C98+C99</f>
        <v>59448.46</v>
      </c>
      <c r="D97" s="87">
        <f>D98+D99</f>
        <v>76700</v>
      </c>
      <c r="E97" s="87">
        <f>SUM(E98,E101)</f>
        <v>0</v>
      </c>
      <c r="F97" s="87">
        <f>SUM(F98,F101)</f>
        <v>0</v>
      </c>
      <c r="G97" s="87">
        <f>SUM(G98,G101)</f>
        <v>0</v>
      </c>
    </row>
    <row r="98" spans="1:7" x14ac:dyDescent="0.25">
      <c r="A98" s="85">
        <v>31</v>
      </c>
      <c r="B98" s="86" t="s">
        <v>146</v>
      </c>
      <c r="C98" s="87">
        <f>59448.46-30-2659.99</f>
        <v>56758.47</v>
      </c>
      <c r="D98" s="87">
        <v>74360</v>
      </c>
      <c r="E98" s="87"/>
      <c r="F98" s="87"/>
      <c r="G98" s="87"/>
    </row>
    <row r="99" spans="1:7" x14ac:dyDescent="0.25">
      <c r="A99" s="85">
        <v>32</v>
      </c>
      <c r="B99" s="86" t="s">
        <v>38</v>
      </c>
      <c r="C99" s="87">
        <f>2659.99+30</f>
        <v>2689.99</v>
      </c>
      <c r="D99" s="87">
        <v>2340</v>
      </c>
      <c r="E99" s="42"/>
      <c r="F99" s="42"/>
      <c r="G99" s="42"/>
    </row>
    <row r="100" spans="1:7" x14ac:dyDescent="0.25">
      <c r="A100" s="77" t="s">
        <v>95</v>
      </c>
      <c r="B100" s="75" t="s">
        <v>96</v>
      </c>
      <c r="C100" s="90">
        <f>C102</f>
        <v>1736</v>
      </c>
      <c r="D100" s="90">
        <f>D102</f>
        <v>3920</v>
      </c>
      <c r="E100" s="90">
        <f>E102</f>
        <v>1680</v>
      </c>
      <c r="F100" s="90">
        <f t="shared" ref="F100:G100" si="21">F102</f>
        <v>1680</v>
      </c>
      <c r="G100" s="90">
        <f t="shared" si="21"/>
        <v>1680</v>
      </c>
    </row>
    <row r="101" spans="1:7" x14ac:dyDescent="0.25">
      <c r="A101" s="71" t="s">
        <v>82</v>
      </c>
      <c r="B101" s="66"/>
      <c r="C101" s="42"/>
      <c r="D101" s="42"/>
      <c r="E101" s="42"/>
      <c r="F101" s="42"/>
      <c r="G101" s="42"/>
    </row>
    <row r="102" spans="1:7" x14ac:dyDescent="0.25">
      <c r="A102" s="85">
        <v>3</v>
      </c>
      <c r="B102" s="86" t="s">
        <v>83</v>
      </c>
      <c r="C102" s="87">
        <f>C103</f>
        <v>1736</v>
      </c>
      <c r="D102" s="87">
        <f>SUM(D103,D107)</f>
        <v>3920</v>
      </c>
      <c r="E102" s="87">
        <f>SUM(E103,E107)</f>
        <v>1680</v>
      </c>
      <c r="F102" s="87">
        <f t="shared" ref="F102:G102" si="22">SUM(F103,F107)</f>
        <v>1680</v>
      </c>
      <c r="G102" s="87">
        <f t="shared" si="22"/>
        <v>1680</v>
      </c>
    </row>
    <row r="103" spans="1:7" x14ac:dyDescent="0.25">
      <c r="A103" s="85">
        <v>31</v>
      </c>
      <c r="B103" s="86" t="s">
        <v>146</v>
      </c>
      <c r="C103" s="87">
        <f>C104+C105</f>
        <v>1736</v>
      </c>
      <c r="D103" s="87">
        <v>3920</v>
      </c>
      <c r="E103" s="87">
        <f>SUM(E104:E105)</f>
        <v>1680</v>
      </c>
      <c r="F103" s="87">
        <f t="shared" ref="F103:G103" si="23">SUM(F104:F105)</f>
        <v>1680</v>
      </c>
      <c r="G103" s="87">
        <f t="shared" si="23"/>
        <v>1680</v>
      </c>
    </row>
    <row r="104" spans="1:7" x14ac:dyDescent="0.25">
      <c r="A104" s="73">
        <v>3111</v>
      </c>
      <c r="B104" s="66" t="s">
        <v>147</v>
      </c>
      <c r="C104" s="42">
        <v>1490.16</v>
      </c>
      <c r="D104" s="42"/>
      <c r="E104" s="42">
        <v>1400</v>
      </c>
      <c r="F104" s="42">
        <v>1400</v>
      </c>
      <c r="G104" s="42">
        <v>1400</v>
      </c>
    </row>
    <row r="105" spans="1:7" x14ac:dyDescent="0.25">
      <c r="A105" s="73">
        <v>3132</v>
      </c>
      <c r="B105" s="66" t="s">
        <v>149</v>
      </c>
      <c r="C105" s="42">
        <v>245.84</v>
      </c>
      <c r="D105" s="42"/>
      <c r="E105" s="42">
        <v>280</v>
      </c>
      <c r="F105" s="42">
        <v>280</v>
      </c>
      <c r="G105" s="42">
        <v>280</v>
      </c>
    </row>
    <row r="106" spans="1:7" x14ac:dyDescent="0.25">
      <c r="A106" s="77" t="s">
        <v>97</v>
      </c>
      <c r="B106" s="75" t="s">
        <v>98</v>
      </c>
      <c r="C106" s="90">
        <f>C108</f>
        <v>71286.64</v>
      </c>
      <c r="D106" s="90">
        <f>D108</f>
        <v>80000</v>
      </c>
      <c r="E106" s="90">
        <f>E108</f>
        <v>105000</v>
      </c>
      <c r="F106" s="90">
        <f t="shared" ref="F106:G106" si="24">F108</f>
        <v>105000</v>
      </c>
      <c r="G106" s="90">
        <f t="shared" si="24"/>
        <v>105000</v>
      </c>
    </row>
    <row r="107" spans="1:7" x14ac:dyDescent="0.25">
      <c r="A107" s="71" t="s">
        <v>90</v>
      </c>
      <c r="B107" s="66"/>
      <c r="C107" s="42"/>
      <c r="D107" s="42"/>
      <c r="E107" s="42"/>
      <c r="F107" s="42"/>
      <c r="G107" s="42"/>
    </row>
    <row r="108" spans="1:7" x14ac:dyDescent="0.25">
      <c r="A108" s="85">
        <v>3</v>
      </c>
      <c r="B108" s="86" t="s">
        <v>83</v>
      </c>
      <c r="C108" s="87">
        <f>C109</f>
        <v>71286.64</v>
      </c>
      <c r="D108" s="87">
        <f>D109</f>
        <v>80000</v>
      </c>
      <c r="E108" s="87">
        <f>E109</f>
        <v>105000</v>
      </c>
      <c r="F108" s="87">
        <f t="shared" ref="F108:G108" si="25">F109</f>
        <v>105000</v>
      </c>
      <c r="G108" s="87">
        <f t="shared" si="25"/>
        <v>105000</v>
      </c>
    </row>
    <row r="109" spans="1:7" x14ac:dyDescent="0.25">
      <c r="A109" s="73">
        <v>3222</v>
      </c>
      <c r="B109" s="66" t="s">
        <v>141</v>
      </c>
      <c r="C109" s="42">
        <v>71286.64</v>
      </c>
      <c r="D109" s="42">
        <v>80000</v>
      </c>
      <c r="E109" s="42">
        <v>105000</v>
      </c>
      <c r="F109" s="42">
        <v>105000</v>
      </c>
      <c r="G109" s="42">
        <v>105000</v>
      </c>
    </row>
    <row r="110" spans="1:7" x14ac:dyDescent="0.25">
      <c r="A110" s="77" t="s">
        <v>99</v>
      </c>
      <c r="B110" s="75" t="s">
        <v>100</v>
      </c>
      <c r="C110" s="78"/>
      <c r="D110" s="90">
        <f>D112</f>
        <v>38900</v>
      </c>
      <c r="E110" s="90">
        <f>E112</f>
        <v>77335</v>
      </c>
      <c r="F110" s="90">
        <v>0</v>
      </c>
      <c r="G110" s="90">
        <v>0</v>
      </c>
    </row>
    <row r="111" spans="1:7" x14ac:dyDescent="0.25">
      <c r="A111" s="71" t="s">
        <v>101</v>
      </c>
      <c r="B111" s="66"/>
      <c r="C111" s="42"/>
      <c r="D111" s="42"/>
      <c r="E111" s="42"/>
      <c r="F111" s="42"/>
      <c r="G111" s="52"/>
    </row>
    <row r="112" spans="1:7" x14ac:dyDescent="0.25">
      <c r="A112" s="85">
        <v>3</v>
      </c>
      <c r="B112" s="86" t="s">
        <v>83</v>
      </c>
      <c r="C112" s="87"/>
      <c r="D112" s="87">
        <f>D113+D117</f>
        <v>38900</v>
      </c>
      <c r="E112" s="87">
        <f>SUM(E113,E117)</f>
        <v>77335</v>
      </c>
      <c r="F112" s="87"/>
      <c r="G112" s="88"/>
    </row>
    <row r="113" spans="1:7" x14ac:dyDescent="0.25">
      <c r="A113" s="85">
        <v>31</v>
      </c>
      <c r="B113" s="86" t="s">
        <v>146</v>
      </c>
      <c r="C113" s="87"/>
      <c r="D113" s="87">
        <v>37740</v>
      </c>
      <c r="E113" s="87">
        <f>SUM(E114:E116)</f>
        <v>73601</v>
      </c>
      <c r="F113" s="87"/>
      <c r="G113" s="88"/>
    </row>
    <row r="114" spans="1:7" x14ac:dyDescent="0.25">
      <c r="A114" s="73">
        <v>3111</v>
      </c>
      <c r="B114" s="66" t="s">
        <v>147</v>
      </c>
      <c r="C114" s="42"/>
      <c r="D114" s="42"/>
      <c r="E114" s="42">
        <v>59467</v>
      </c>
      <c r="F114" s="42"/>
      <c r="G114" s="52"/>
    </row>
    <row r="115" spans="1:7" x14ac:dyDescent="0.25">
      <c r="A115" s="73">
        <v>3121</v>
      </c>
      <c r="B115" s="66" t="s">
        <v>148</v>
      </c>
      <c r="C115" s="42"/>
      <c r="D115" s="42"/>
      <c r="E115" s="42">
        <v>2400</v>
      </c>
      <c r="F115" s="42"/>
      <c r="G115" s="52"/>
    </row>
    <row r="116" spans="1:7" x14ac:dyDescent="0.25">
      <c r="A116" s="73">
        <v>3132</v>
      </c>
      <c r="B116" s="66" t="s">
        <v>149</v>
      </c>
      <c r="C116" s="42"/>
      <c r="D116" s="42"/>
      <c r="E116" s="42">
        <v>11734</v>
      </c>
      <c r="F116" s="42"/>
      <c r="G116" s="52"/>
    </row>
    <row r="117" spans="1:7" x14ac:dyDescent="0.25">
      <c r="A117" s="85">
        <v>32</v>
      </c>
      <c r="B117" s="86" t="s">
        <v>38</v>
      </c>
      <c r="C117" s="87"/>
      <c r="D117" s="87">
        <v>1160</v>
      </c>
      <c r="E117" s="87">
        <v>3734</v>
      </c>
      <c r="F117" s="87"/>
      <c r="G117" s="88"/>
    </row>
    <row r="118" spans="1:7" x14ac:dyDescent="0.25">
      <c r="A118" s="73">
        <v>3212</v>
      </c>
      <c r="B118" s="66" t="s">
        <v>150</v>
      </c>
      <c r="C118" s="42"/>
      <c r="D118" s="42"/>
      <c r="E118" s="42">
        <v>3734</v>
      </c>
      <c r="F118" s="42"/>
      <c r="G118" s="52"/>
    </row>
    <row r="119" spans="1:7" x14ac:dyDescent="0.25">
      <c r="A119" s="77" t="s">
        <v>102</v>
      </c>
      <c r="B119" s="75" t="s">
        <v>103</v>
      </c>
      <c r="C119" s="78"/>
      <c r="D119" s="78"/>
      <c r="E119" s="144">
        <f>E121</f>
        <v>39565</v>
      </c>
      <c r="F119" s="144">
        <f>F121</f>
        <v>50000</v>
      </c>
      <c r="G119" s="144"/>
    </row>
    <row r="120" spans="1:7" x14ac:dyDescent="0.25">
      <c r="A120" s="71" t="s">
        <v>101</v>
      </c>
      <c r="B120" s="66"/>
      <c r="C120" s="42"/>
      <c r="D120" s="42"/>
      <c r="E120" s="145"/>
      <c r="F120" s="145"/>
      <c r="G120" s="145"/>
    </row>
    <row r="121" spans="1:7" x14ac:dyDescent="0.25">
      <c r="A121" s="85">
        <v>3</v>
      </c>
      <c r="B121" s="86" t="s">
        <v>83</v>
      </c>
      <c r="C121" s="87"/>
      <c r="D121" s="87"/>
      <c r="E121" s="146">
        <f>SUM(E122+E126)</f>
        <v>39565</v>
      </c>
      <c r="F121" s="146">
        <f>F122+F126</f>
        <v>50000</v>
      </c>
      <c r="G121" s="146"/>
    </row>
    <row r="122" spans="1:7" x14ac:dyDescent="0.25">
      <c r="A122" s="85">
        <v>31</v>
      </c>
      <c r="B122" s="86" t="s">
        <v>146</v>
      </c>
      <c r="C122" s="87"/>
      <c r="D122" s="87"/>
      <c r="E122" s="146">
        <f>SUM(E123:E125)</f>
        <v>37699</v>
      </c>
      <c r="F122" s="146">
        <f>SUM(F123:F125)</f>
        <v>47700</v>
      </c>
      <c r="G122" s="146"/>
    </row>
    <row r="123" spans="1:7" x14ac:dyDescent="0.25">
      <c r="A123" s="73">
        <v>3111</v>
      </c>
      <c r="B123" s="66" t="s">
        <v>147</v>
      </c>
      <c r="C123" s="42"/>
      <c r="D123" s="42"/>
      <c r="E123" s="145">
        <v>29733</v>
      </c>
      <c r="F123" s="145">
        <v>38370</v>
      </c>
      <c r="G123" s="145"/>
    </row>
    <row r="124" spans="1:7" x14ac:dyDescent="0.25">
      <c r="A124" s="73">
        <v>3121</v>
      </c>
      <c r="B124" s="66" t="s">
        <v>148</v>
      </c>
      <c r="C124" s="42"/>
      <c r="D124" s="42"/>
      <c r="E124" s="145">
        <v>2100</v>
      </c>
      <c r="F124" s="145">
        <v>3000</v>
      </c>
      <c r="G124" s="145"/>
    </row>
    <row r="125" spans="1:7" x14ac:dyDescent="0.25">
      <c r="A125" s="73">
        <v>3132</v>
      </c>
      <c r="B125" s="66" t="s">
        <v>149</v>
      </c>
      <c r="C125" s="42"/>
      <c r="D125" s="42"/>
      <c r="E125" s="145">
        <v>5866</v>
      </c>
      <c r="F125" s="145">
        <v>6330</v>
      </c>
      <c r="G125" s="145"/>
    </row>
    <row r="126" spans="1:7" x14ac:dyDescent="0.25">
      <c r="A126" s="85">
        <v>32</v>
      </c>
      <c r="B126" s="86" t="s">
        <v>38</v>
      </c>
      <c r="C126" s="87"/>
      <c r="D126" s="87"/>
      <c r="E126" s="146">
        <f>E127</f>
        <v>1866</v>
      </c>
      <c r="F126" s="146">
        <f>F127</f>
        <v>2300</v>
      </c>
      <c r="G126" s="146"/>
    </row>
    <row r="127" spans="1:7" x14ac:dyDescent="0.25">
      <c r="A127" s="73">
        <v>3212</v>
      </c>
      <c r="B127" s="66" t="s">
        <v>150</v>
      </c>
      <c r="C127" s="42"/>
      <c r="D127" s="42"/>
      <c r="E127" s="145">
        <v>1866</v>
      </c>
      <c r="F127" s="145">
        <v>2300</v>
      </c>
      <c r="G127" s="145"/>
    </row>
    <row r="128" spans="1:7" x14ac:dyDescent="0.25">
      <c r="A128" s="32" t="s">
        <v>73</v>
      </c>
    </row>
    <row r="135" spans="1:7" s="64" customFormat="1" x14ac:dyDescent="0.25">
      <c r="A135" s="32"/>
      <c r="B135" s="32"/>
      <c r="C135" s="32"/>
      <c r="D135" s="32"/>
      <c r="E135" s="32"/>
      <c r="F135" s="32"/>
      <c r="G135" s="32"/>
    </row>
  </sheetData>
  <mergeCells count="1">
    <mergeCell ref="A2:G2"/>
  </mergeCells>
  <pageMargins left="0.7" right="0.7" top="0.75" bottom="0.75" header="0.3" footer="0.3"/>
  <pageSetup paperSize="9" scale="66" fitToHeight="0" orientation="landscape" r:id="rId1"/>
  <ignoredErrors>
    <ignoredError sqref="E1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2025-11-26T07:43:49Z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