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polugodišnje izvršenje 2026\"/>
    </mc:Choice>
  </mc:AlternateContent>
  <xr:revisionPtr revIDLastSave="0" documentId="13_ncr:1_{C8BFA62C-C93A-4C7D-8EB6-066E449BE1A5}" xr6:coauthVersionLast="37" xr6:coauthVersionMax="37" xr10:uidLastSave="{00000000-0000-0000-0000-000000000000}"/>
  <bookViews>
    <workbookView xWindow="0" yWindow="0" windowWidth="28800" windowHeight="12225" activeTab="4" xr2:uid="{00000000-000D-0000-FFFF-FFFF00000000}"/>
  </bookViews>
  <sheets>
    <sheet name="SAŽETAK " sheetId="8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8" l="1"/>
  <c r="F30" i="8" l="1"/>
  <c r="I38" i="3" l="1"/>
  <c r="I44" i="3"/>
  <c r="H141" i="7"/>
  <c r="I85" i="7"/>
  <c r="I86" i="7"/>
  <c r="I90" i="7"/>
  <c r="I92" i="7"/>
  <c r="I99" i="7"/>
  <c r="I103" i="7"/>
  <c r="H24" i="7"/>
  <c r="I24" i="7"/>
  <c r="I45" i="7"/>
  <c r="I46" i="7"/>
  <c r="I47" i="7"/>
  <c r="I33" i="7"/>
  <c r="H45" i="7"/>
  <c r="H46" i="7"/>
  <c r="H47" i="7"/>
  <c r="H48" i="7"/>
  <c r="F21" i="7"/>
  <c r="G21" i="7"/>
  <c r="E21" i="7"/>
  <c r="G89" i="7"/>
  <c r="G88" i="7"/>
  <c r="I88" i="7" s="1"/>
  <c r="G96" i="7"/>
  <c r="I96" i="7" s="1"/>
  <c r="G78" i="7"/>
  <c r="H68" i="7"/>
  <c r="G67" i="7"/>
  <c r="G31" i="7"/>
  <c r="G30" i="7" s="1"/>
  <c r="G28" i="7" s="1"/>
  <c r="G114" i="3"/>
  <c r="G197" i="3" l="1"/>
  <c r="G244" i="3"/>
  <c r="G146" i="3"/>
  <c r="G80" i="3"/>
  <c r="G78" i="3"/>
  <c r="G65" i="3"/>
  <c r="G49" i="3"/>
  <c r="G33" i="3"/>
  <c r="G31" i="3"/>
  <c r="I31" i="3" s="1"/>
  <c r="G13" i="3"/>
  <c r="E10" i="7" l="1"/>
  <c r="E197" i="3"/>
  <c r="E80" i="3"/>
  <c r="E65" i="3"/>
  <c r="E49" i="3"/>
  <c r="F73" i="3"/>
  <c r="F60" i="3"/>
  <c r="E20" i="7"/>
  <c r="E18" i="7" s="1"/>
  <c r="F20" i="7"/>
  <c r="F18" i="7" s="1"/>
  <c r="H22" i="7"/>
  <c r="I22" i="7"/>
  <c r="I21" i="7" s="1"/>
  <c r="F64" i="7"/>
  <c r="F122" i="3"/>
  <c r="F220" i="3"/>
  <c r="F90" i="3"/>
  <c r="F77" i="3"/>
  <c r="F70" i="3"/>
  <c r="F63" i="3"/>
  <c r="H128" i="7"/>
  <c r="F74" i="7"/>
  <c r="F140" i="7"/>
  <c r="F139" i="7" s="1"/>
  <c r="F55" i="7"/>
  <c r="F43" i="7"/>
  <c r="I59" i="7"/>
  <c r="I56" i="7"/>
  <c r="G55" i="7"/>
  <c r="G54" i="7" s="1"/>
  <c r="G52" i="7" s="1"/>
  <c r="E55" i="7"/>
  <c r="F31" i="7"/>
  <c r="F30" i="7" s="1"/>
  <c r="F28" i="7" s="1"/>
  <c r="F59" i="3" l="1"/>
  <c r="G20" i="7"/>
  <c r="I55" i="7"/>
  <c r="F54" i="7"/>
  <c r="E54" i="7"/>
  <c r="E52" i="7" s="1"/>
  <c r="I20" i="7" l="1"/>
  <c r="I18" i="7" s="1"/>
  <c r="G18" i="7"/>
  <c r="H20" i="7"/>
  <c r="H18" i="7" s="1"/>
  <c r="F52" i="7"/>
  <c r="I52" i="7" s="1"/>
  <c r="I54" i="7"/>
  <c r="I11" i="7" l="1"/>
  <c r="I12" i="7"/>
  <c r="I13" i="7"/>
  <c r="H11" i="7"/>
  <c r="H12" i="7"/>
  <c r="H85" i="7"/>
  <c r="H88" i="7"/>
  <c r="H91" i="7"/>
  <c r="H92" i="7"/>
  <c r="H93" i="7"/>
  <c r="G101" i="7"/>
  <c r="G100" i="7"/>
  <c r="G32" i="3" l="1"/>
  <c r="F32" i="3"/>
  <c r="E32" i="3"/>
  <c r="F30" i="3"/>
  <c r="E30" i="3"/>
  <c r="I32" i="3" l="1"/>
  <c r="G30" i="3"/>
  <c r="I30" i="3" s="1"/>
  <c r="E97" i="7" l="1"/>
  <c r="E94" i="7"/>
  <c r="E89" i="7"/>
  <c r="H89" i="7" s="1"/>
  <c r="E84" i="7"/>
  <c r="E67" i="7"/>
  <c r="E66" i="7" s="1"/>
  <c r="E64" i="7" s="1"/>
  <c r="E81" i="7" l="1"/>
  <c r="G180" i="3"/>
  <c r="F180" i="3"/>
  <c r="E180" i="3"/>
  <c r="H180" i="3" l="1"/>
  <c r="I180" i="3"/>
  <c r="E135" i="7"/>
  <c r="F135" i="7"/>
  <c r="E74" i="7"/>
  <c r="G97" i="7"/>
  <c r="G94" i="7"/>
  <c r="G84" i="7"/>
  <c r="G81" i="7" l="1"/>
  <c r="G74" i="7" s="1"/>
  <c r="H84" i="7"/>
  <c r="I139" i="7"/>
  <c r="G135" i="7"/>
  <c r="I135" i="7" s="1"/>
  <c r="G43" i="7"/>
  <c r="H81" i="7" l="1"/>
  <c r="H135" i="7"/>
  <c r="E254" i="3"/>
  <c r="E87" i="3"/>
  <c r="E79" i="3"/>
  <c r="E72" i="3"/>
  <c r="E66" i="3"/>
  <c r="E59" i="3"/>
  <c r="E34" i="3"/>
  <c r="E24" i="3"/>
  <c r="I74" i="7" l="1"/>
  <c r="H74" i="7"/>
  <c r="G111" i="7"/>
  <c r="F111" i="7"/>
  <c r="I118" i="7"/>
  <c r="G254" i="3" l="1"/>
  <c r="F254" i="3"/>
  <c r="I44" i="7" l="1"/>
  <c r="H44" i="7"/>
  <c r="G42" i="7"/>
  <c r="G40" i="7" s="1"/>
  <c r="E43" i="7"/>
  <c r="E42" i="7" s="1"/>
  <c r="E40" i="7" l="1"/>
  <c r="H43" i="7"/>
  <c r="H42" i="7"/>
  <c r="F17" i="5"/>
  <c r="E17" i="5"/>
  <c r="I126" i="7" l="1"/>
  <c r="I129" i="7"/>
  <c r="I130" i="7"/>
  <c r="I131" i="7"/>
  <c r="I112" i="7"/>
  <c r="I113" i="7"/>
  <c r="I114" i="7"/>
  <c r="I115" i="7"/>
  <c r="I116" i="7"/>
  <c r="I117" i="7"/>
  <c r="I119" i="7"/>
  <c r="I120" i="7"/>
  <c r="I121" i="7"/>
  <c r="I122" i="7"/>
  <c r="I123" i="7"/>
  <c r="I124" i="7"/>
  <c r="I125" i="7"/>
  <c r="I32" i="7"/>
  <c r="I34" i="7"/>
  <c r="I36" i="7"/>
  <c r="I10" i="7"/>
  <c r="I14" i="7"/>
  <c r="H123" i="7"/>
  <c r="H124" i="7"/>
  <c r="H125" i="7"/>
  <c r="H126" i="7"/>
  <c r="H127" i="7"/>
  <c r="H129" i="7"/>
  <c r="H130" i="7"/>
  <c r="H112" i="7"/>
  <c r="H113" i="7"/>
  <c r="H114" i="7"/>
  <c r="H115" i="7"/>
  <c r="H116" i="7"/>
  <c r="H117" i="7"/>
  <c r="H118" i="7"/>
  <c r="H119" i="7"/>
  <c r="H120" i="7"/>
  <c r="H121" i="7"/>
  <c r="H122" i="7"/>
  <c r="H32" i="7"/>
  <c r="H33" i="7"/>
  <c r="H34" i="7"/>
  <c r="H36" i="7"/>
  <c r="H10" i="7"/>
  <c r="H14" i="7"/>
  <c r="H40" i="7" l="1"/>
  <c r="I255" i="3"/>
  <c r="I122" i="3"/>
  <c r="I91" i="3"/>
  <c r="I49" i="3"/>
  <c r="I37" i="3"/>
  <c r="I13" i="3"/>
  <c r="I35" i="3"/>
  <c r="H37" i="3"/>
  <c r="H49" i="3"/>
  <c r="H13" i="3"/>
  <c r="I12" i="8" s="1"/>
  <c r="H35" i="3"/>
  <c r="H34" i="3" s="1"/>
  <c r="H33" i="3" s="1"/>
  <c r="H32" i="3" s="1"/>
  <c r="H31" i="3" s="1"/>
  <c r="H30" i="3" s="1"/>
  <c r="I278" i="3"/>
  <c r="I236" i="3"/>
  <c r="I88" i="3"/>
  <c r="I73" i="3"/>
  <c r="I67" i="3"/>
  <c r="G66" i="3"/>
  <c r="I63" i="3"/>
  <c r="I60" i="3"/>
  <c r="I71" i="3" l="1"/>
  <c r="I90" i="3"/>
  <c r="I248" i="3"/>
  <c r="I78" i="3"/>
  <c r="I65" i="3"/>
  <c r="I77" i="3"/>
  <c r="G9" i="7"/>
  <c r="H255" i="3" l="1"/>
  <c r="G250" i="3"/>
  <c r="F250" i="3"/>
  <c r="H244" i="3"/>
  <c r="H236" i="3"/>
  <c r="G140" i="3"/>
  <c r="F140" i="3"/>
  <c r="H91" i="3"/>
  <c r="H88" i="3"/>
  <c r="H78" i="3"/>
  <c r="H73" i="3"/>
  <c r="E230" i="3"/>
  <c r="E156" i="3"/>
  <c r="H71" i="3"/>
  <c r="H67" i="3"/>
  <c r="H65" i="3"/>
  <c r="H60" i="3"/>
  <c r="E132" i="3" l="1"/>
  <c r="E172" i="3"/>
  <c r="E93" i="3"/>
  <c r="E164" i="3"/>
  <c r="E101" i="3"/>
  <c r="E140" i="3"/>
  <c r="H140" i="3" s="1"/>
  <c r="E212" i="3"/>
  <c r="E148" i="3"/>
  <c r="E124" i="3"/>
  <c r="E222" i="3"/>
  <c r="E204" i="3"/>
  <c r="E188" i="3"/>
  <c r="E250" i="3"/>
  <c r="H66" i="3"/>
  <c r="E196" i="3"/>
  <c r="E238" i="3"/>
  <c r="E109" i="3"/>
  <c r="E116" i="3"/>
  <c r="E111" i="7"/>
  <c r="H111" i="7" s="1"/>
  <c r="E31" i="7" l="1"/>
  <c r="E9" i="7" l="1"/>
  <c r="H9" i="7" s="1"/>
  <c r="H70" i="7" s="1"/>
  <c r="G270" i="3" l="1"/>
  <c r="F270" i="3"/>
  <c r="E270" i="3"/>
  <c r="G265" i="3"/>
  <c r="F265" i="3"/>
  <c r="E265" i="3"/>
  <c r="F258" i="3"/>
  <c r="G258" i="3"/>
  <c r="E258" i="3"/>
  <c r="E11" i="3"/>
  <c r="E17" i="3"/>
  <c r="E45" i="3"/>
  <c r="F43" i="3"/>
  <c r="G43" i="3"/>
  <c r="I43" i="3" s="1"/>
  <c r="E43" i="3"/>
  <c r="B16" i="5" l="1"/>
  <c r="C16" i="5"/>
  <c r="C10" i="5" s="1"/>
  <c r="D16" i="5"/>
  <c r="D10" i="5" s="1"/>
  <c r="F238" i="3"/>
  <c r="F230" i="3"/>
  <c r="F222" i="3"/>
  <c r="F212" i="3"/>
  <c r="F204" i="3"/>
  <c r="F196" i="3"/>
  <c r="F188" i="3"/>
  <c r="F172" i="3"/>
  <c r="F164" i="3"/>
  <c r="F156" i="3"/>
  <c r="F148" i="3"/>
  <c r="F132" i="3"/>
  <c r="F124" i="3"/>
  <c r="F116" i="3"/>
  <c r="F109" i="3"/>
  <c r="F101" i="3"/>
  <c r="F93" i="3"/>
  <c r="F87" i="3"/>
  <c r="F72" i="3"/>
  <c r="F66" i="3"/>
  <c r="F24" i="3"/>
  <c r="G24" i="3"/>
  <c r="F11" i="3"/>
  <c r="G11" i="3"/>
  <c r="F17" i="3"/>
  <c r="F45" i="3"/>
  <c r="H11" i="3" l="1"/>
  <c r="I11" i="3"/>
  <c r="I66" i="3"/>
  <c r="F16" i="5"/>
  <c r="F10" i="5"/>
  <c r="B10" i="5"/>
  <c r="E10" i="5" s="1"/>
  <c r="E16" i="5"/>
  <c r="F260" i="3"/>
  <c r="G260" i="3"/>
  <c r="E260" i="3"/>
  <c r="I111" i="7"/>
  <c r="I31" i="7" l="1"/>
  <c r="H31" i="7"/>
  <c r="F9" i="7"/>
  <c r="I9" i="7" s="1"/>
  <c r="G238" i="3"/>
  <c r="G230" i="3"/>
  <c r="G222" i="3"/>
  <c r="G212" i="3"/>
  <c r="G204" i="3"/>
  <c r="G196" i="3"/>
  <c r="G188" i="3"/>
  <c r="G172" i="3"/>
  <c r="G164" i="3"/>
  <c r="E246" i="3"/>
  <c r="F246" i="3"/>
  <c r="G246" i="3"/>
  <c r="G156" i="3"/>
  <c r="G148" i="3"/>
  <c r="G132" i="3"/>
  <c r="G124" i="3"/>
  <c r="G116" i="3"/>
  <c r="G109" i="3"/>
  <c r="G101" i="3"/>
  <c r="G93" i="3"/>
  <c r="G87" i="3"/>
  <c r="G72" i="3"/>
  <c r="G45" i="3"/>
  <c r="H164" i="3" l="1"/>
  <c r="I164" i="3"/>
  <c r="I230" i="3"/>
  <c r="H230" i="3"/>
  <c r="H87" i="3"/>
  <c r="I87" i="3"/>
  <c r="H238" i="3"/>
  <c r="I238" i="3"/>
  <c r="H72" i="3"/>
  <c r="I72" i="3"/>
  <c r="I172" i="3"/>
  <c r="H172" i="3"/>
  <c r="H222" i="3"/>
  <c r="I222" i="3"/>
  <c r="H188" i="3"/>
  <c r="I188" i="3"/>
  <c r="H93" i="3"/>
  <c r="I93" i="3"/>
  <c r="I148" i="3"/>
  <c r="H148" i="3"/>
  <c r="H254" i="3"/>
  <c r="I254" i="3"/>
  <c r="I204" i="3"/>
  <c r="H204" i="3"/>
  <c r="I132" i="3"/>
  <c r="H132" i="3"/>
  <c r="I156" i="3"/>
  <c r="H156" i="3"/>
  <c r="I101" i="3"/>
  <c r="H101" i="3"/>
  <c r="I109" i="3"/>
  <c r="H109" i="3"/>
  <c r="I196" i="3"/>
  <c r="H196" i="3"/>
  <c r="I116" i="3"/>
  <c r="H116" i="3"/>
  <c r="H246" i="3"/>
  <c r="I246" i="3"/>
  <c r="I124" i="3"/>
  <c r="H124" i="3"/>
  <c r="H212" i="3"/>
  <c r="I212" i="3"/>
  <c r="G17" i="3"/>
  <c r="E36" i="3" l="1"/>
  <c r="F36" i="3"/>
  <c r="E39" i="3"/>
  <c r="E47" i="3"/>
  <c r="G79" i="3"/>
  <c r="F79" i="3"/>
  <c r="E275" i="3"/>
  <c r="E58" i="3" s="1"/>
  <c r="E110" i="7"/>
  <c r="E108" i="7" s="1"/>
  <c r="E8" i="7"/>
  <c r="E6" i="7" s="1"/>
  <c r="E30" i="7"/>
  <c r="E28" i="7" s="1"/>
  <c r="E10" i="3" l="1"/>
  <c r="F9" i="8"/>
  <c r="F8" i="8" s="1"/>
  <c r="E257" i="3"/>
  <c r="F13" i="8" s="1"/>
  <c r="H79" i="3"/>
  <c r="I79" i="3"/>
  <c r="F12" i="8"/>
  <c r="F110" i="7"/>
  <c r="F108" i="7" s="1"/>
  <c r="F11" i="8" l="1"/>
  <c r="F14" i="8" s="1"/>
  <c r="F66" i="7"/>
  <c r="F8" i="7"/>
  <c r="F6" i="7" s="1"/>
  <c r="F275" i="3"/>
  <c r="F257" i="3" l="1"/>
  <c r="F58" i="3"/>
  <c r="F47" i="3"/>
  <c r="F39" i="3"/>
  <c r="F34" i="3"/>
  <c r="F10" i="3" s="1"/>
  <c r="G11" i="8" l="1"/>
  <c r="G8" i="8"/>
  <c r="G8" i="7"/>
  <c r="G6" i="7" s="1"/>
  <c r="G110" i="7"/>
  <c r="G108" i="7" s="1"/>
  <c r="H8" i="7" l="1"/>
  <c r="I8" i="7"/>
  <c r="I6" i="7" s="1"/>
  <c r="H110" i="7"/>
  <c r="H108" i="7" s="1"/>
  <c r="I110" i="7"/>
  <c r="I108" i="7" s="1"/>
  <c r="G14" i="8"/>
  <c r="G66" i="7"/>
  <c r="G64" i="7" s="1"/>
  <c r="I64" i="7" s="1"/>
  <c r="G59" i="3"/>
  <c r="G58" i="3" s="1"/>
  <c r="G275" i="3"/>
  <c r="H6" i="7" l="1"/>
  <c r="H67" i="7" s="1"/>
  <c r="H69" i="7"/>
  <c r="H59" i="3"/>
  <c r="I59" i="3"/>
  <c r="G257" i="3"/>
  <c r="I275" i="3"/>
  <c r="I30" i="7"/>
  <c r="I28" i="7" s="1"/>
  <c r="H30" i="7"/>
  <c r="H28" i="7" s="1"/>
  <c r="H66" i="7"/>
  <c r="H64" i="7" s="1"/>
  <c r="G47" i="3"/>
  <c r="G39" i="3"/>
  <c r="G36" i="3"/>
  <c r="G34" i="3"/>
  <c r="I34" i="3" s="1"/>
  <c r="G10" i="3" l="1"/>
  <c r="I47" i="3"/>
  <c r="H47" i="3"/>
  <c r="H13" i="8"/>
  <c r="H257" i="3"/>
  <c r="I13" i="8" s="1"/>
  <c r="I11" i="8" s="1"/>
  <c r="I257" i="3"/>
  <c r="H12" i="8"/>
  <c r="H58" i="3"/>
  <c r="I58" i="3"/>
  <c r="J12" i="8" s="1"/>
  <c r="J11" i="8" s="1"/>
  <c r="H36" i="3"/>
  <c r="I36" i="3"/>
  <c r="H11" i="8" l="1"/>
  <c r="H9" i="8"/>
  <c r="H8" i="8" s="1"/>
  <c r="H10" i="3"/>
  <c r="I9" i="8" s="1"/>
  <c r="I8" i="8" s="1"/>
  <c r="I10" i="3"/>
  <c r="J9" i="8" s="1"/>
  <c r="J8" i="8" s="1"/>
  <c r="H14" i="8" l="1"/>
  <c r="I43" i="7"/>
  <c r="F42" i="7"/>
  <c r="I42" i="7" s="1"/>
  <c r="H27" i="8" l="1"/>
  <c r="H30" i="8" s="1"/>
  <c r="F40" i="7"/>
  <c r="I40" i="7" s="1"/>
</calcChain>
</file>

<file path=xl/sharedStrings.xml><?xml version="1.0" encoding="utf-8"?>
<sst xmlns="http://schemas.openxmlformats.org/spreadsheetml/2006/main" count="566" uniqueCount="167">
  <si>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</si>
  <si>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</si>
  <si>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</si>
  <si>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</si>
  <si>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</si>
  <si>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</si>
  <si>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</si>
  <si>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</si>
  <si>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</si>
  <si>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</si>
  <si>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</si>
  <si>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</si>
  <si>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</si>
  <si>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</si>
  <si>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</si>
  <si>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</si>
  <si>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</si>
  <si>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</si>
  <si>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</si>
  <si>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</si>
  <si>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</si>
  <si>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</si>
  <si>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</si>
  <si>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</si>
  <si>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</si>
  <si>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</si>
  <si>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</si>
  <si>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</si>
  <si>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</si>
  <si>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</si>
  <si>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</si>
  <si>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</si>
  <si>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</si>
  <si>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</si>
  <si>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</si>
  <si>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</si>
  <si>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</si>
  <si>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</si>
  <si>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</si>
  <si>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</si>
  <si>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</si>
  <si>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</si>
  <si>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</si>
  <si>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</si>
  <si>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</si>
  <si>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NAZIV AKTIVNOSTI</t>
  </si>
  <si>
    <t>Naziv izvora financiranja</t>
  </si>
  <si>
    <t>A) SAŽETAK RAČUNA PRIHODA I RASHODA</t>
  </si>
  <si>
    <t>B) SAŽETAK RAČUNA FINANCIRANJA</t>
  </si>
  <si>
    <t>UKUPAN DONOS VIŠKA / MANJKA IZ PRETHODNE(IH) GODINE***</t>
  </si>
  <si>
    <t>EUR/KN*</t>
  </si>
  <si>
    <t>Prihodi od prodaje proizvedene dugotrajne imovine</t>
  </si>
  <si>
    <t>…</t>
  </si>
  <si>
    <t>Ostale pomoći</t>
  </si>
  <si>
    <t>Ostali prihodi za posebne namjene</t>
  </si>
  <si>
    <t>C) PRENESENI VIŠAK ILI PRENESENI MANJAK I VIŠEGODIŠNJI PLAN URAVNOTEŽENJA</t>
  </si>
  <si>
    <t>Naziv</t>
  </si>
  <si>
    <t>Pomoći EU</t>
  </si>
  <si>
    <t>Donacije</t>
  </si>
  <si>
    <t>Prihodi od imovine</t>
  </si>
  <si>
    <t>Prihodi od upravnih i administrativnih pristojbi,pristojbi po posebnim propisima i naknada</t>
  </si>
  <si>
    <t>Prihodi od prodaje proizvoda i robe te pruženih uslugai prihodi od donacija</t>
  </si>
  <si>
    <t>Decentralizirana sredstva</t>
  </si>
  <si>
    <t>Naknade građanima i kućanstvima</t>
  </si>
  <si>
    <t>09 Obrazovanje</t>
  </si>
  <si>
    <t>091 Predškolsko i osnovno obrazovanje</t>
  </si>
  <si>
    <t>Izvor financiranja 011</t>
  </si>
  <si>
    <t>NAZIV PROGRAMA -  DECENTRALIZIRANA SREDSTVA</t>
  </si>
  <si>
    <t>Kapitalne pomoći proračunskim korisnicima</t>
  </si>
  <si>
    <t>Pomoći proračunskim korisnicima iz proračuna koji im nije nadležan</t>
  </si>
  <si>
    <t>Tekuće pomoći iz državnog proračuna temeljem prijenosa EU sredstava</t>
  </si>
  <si>
    <t>Kapitalne donacije</t>
  </si>
  <si>
    <t>Prihodi iz nadležnog proračuna za financiranje rashoda poslovanja</t>
  </si>
  <si>
    <t>Plaće za redovan rad</t>
  </si>
  <si>
    <t>Ostali rashodi za zaposlene</t>
  </si>
  <si>
    <t>Doprinosi za obvezno zdravstveno osiguranje</t>
  </si>
  <si>
    <t>Službena putovanja</t>
  </si>
  <si>
    <t>Naknade za prijevoz</t>
  </si>
  <si>
    <t>Stručno usavršavanje zaposlenika</t>
  </si>
  <si>
    <t>Ostale naknade troškova zaposlenima</t>
  </si>
  <si>
    <t>Uredski materijal i ostali mat.rashodi</t>
  </si>
  <si>
    <t>Materijal i sirovine</t>
  </si>
  <si>
    <t>Energija</t>
  </si>
  <si>
    <t>Materijal i dijelovi za tekuće i investicijsko održavanje</t>
  </si>
  <si>
    <t>Službena,radna i zaštitna obuća</t>
  </si>
  <si>
    <t>Usluge telefona,pošte i prijevoza</t>
  </si>
  <si>
    <t>Usluge tekućeg i investicijskog održavanje</t>
  </si>
  <si>
    <t>Komunalne usluge</t>
  </si>
  <si>
    <t>Zdravstvene usluge</t>
  </si>
  <si>
    <t>Intelektualne usluge</t>
  </si>
  <si>
    <t>Računalne usluge</t>
  </si>
  <si>
    <t>Ostale usluge</t>
  </si>
  <si>
    <t>Članarine</t>
  </si>
  <si>
    <t>Pristojbe i naknade</t>
  </si>
  <si>
    <t>Ostali nespomenuti rashodi poslovanja</t>
  </si>
  <si>
    <t>Bankarske usluge</t>
  </si>
  <si>
    <t>Uredska oprema i namještaj</t>
  </si>
  <si>
    <t>Knjige</t>
  </si>
  <si>
    <t>Doprinosi za zdravstveno osiguranje</t>
  </si>
  <si>
    <t>Naknada za prijevoz na posao</t>
  </si>
  <si>
    <t>Uredski materijal i ostali materijalni rashodi</t>
  </si>
  <si>
    <t>Materija i dijelovi za tekuće i investicijsko održavanje</t>
  </si>
  <si>
    <t>Usluge tekućeg i investicijskog održavanja</t>
  </si>
  <si>
    <t>Intelektualne uluge</t>
  </si>
  <si>
    <t>Indeks 4=3/1*100</t>
  </si>
  <si>
    <t>Indeks 5=3/2*100</t>
  </si>
  <si>
    <t>Tekuće donacije</t>
  </si>
  <si>
    <t>Licence</t>
  </si>
  <si>
    <t>Sportska i glazbena oprema</t>
  </si>
  <si>
    <t>Uređaju,strojevi i oprema za ostale namjene</t>
  </si>
  <si>
    <t>Zatezne kamate</t>
  </si>
  <si>
    <t>Sitni inventar</t>
  </si>
  <si>
    <t>NAZIV PROGRAMA - GRAĐANSKI ODGOJ</t>
  </si>
  <si>
    <t>NAZIV PROGRAMA -  MZOM - PLAĆE I OSTALI RASHODI MZOM</t>
  </si>
  <si>
    <t>Ukupni rashodi</t>
  </si>
  <si>
    <t>PROGRAM 1035A103512</t>
  </si>
  <si>
    <t>Aktivnost 1035A103512</t>
  </si>
  <si>
    <t>PROGRAM 1035A103521</t>
  </si>
  <si>
    <t>Aktivnost 1035A103521</t>
  </si>
  <si>
    <t>NAZIV PROGRAMA - POMOĆNICI U NASTAVI GRAD</t>
  </si>
  <si>
    <t>PROGRAM 1035A103517</t>
  </si>
  <si>
    <t>Aktivnost 1035A103517</t>
  </si>
  <si>
    <t>PROGRAM 1035A103502</t>
  </si>
  <si>
    <t>Aktivnost 1035A103502</t>
  </si>
  <si>
    <t>PROGRAM 1024A102401</t>
  </si>
  <si>
    <t>Aktivnost 1024A102401</t>
  </si>
  <si>
    <t>PROGRAM 1035A103522</t>
  </si>
  <si>
    <t>Aktivnost 1035A103522</t>
  </si>
  <si>
    <t xml:space="preserve">NAZIV PROGRAMA - PREHRANA UČENIKA DRŽAVNI PRORAČUN </t>
  </si>
  <si>
    <t>NAZIV PROGRAMA -  PROGRAM ŠKOLSTVA</t>
  </si>
  <si>
    <t>Knjuge, umjetnička djela i ostalo</t>
  </si>
  <si>
    <t>Rashodi za materijal i energiju</t>
  </si>
  <si>
    <t xml:space="preserve">Uredski materijal i ost. </t>
  </si>
  <si>
    <t>Rashodi za usluge</t>
  </si>
  <si>
    <t>Usluge tekućeg i invest. Održavanja</t>
  </si>
  <si>
    <t>Naknade građanima i kućanstvima na temelju osig. I dr.</t>
  </si>
  <si>
    <t>Ostale naknade građanima i kućanstvima</t>
  </si>
  <si>
    <t>Naknade građanima u naravi</t>
  </si>
  <si>
    <t>NAZIV PROGRAMA - DRUGI OBRAZOVNI MATERIJALI</t>
  </si>
  <si>
    <t>PROGRAM 1035A103515</t>
  </si>
  <si>
    <t>Najamnine i zakupnine</t>
  </si>
  <si>
    <t>Izvršenje 2025.</t>
  </si>
  <si>
    <t>Tekući prijenosi između prpračunskih korisnika istog proračuna</t>
  </si>
  <si>
    <t>Tekući prijenosi između prpračunskih korisnika istog proračuna temeljem prijenosa EU</t>
  </si>
  <si>
    <t>Pomoći iz državnog proračuna</t>
  </si>
  <si>
    <t>Premije osiguranja</t>
  </si>
  <si>
    <t>Ostale pomoći iz državnog proračuna</t>
  </si>
  <si>
    <t>Materijal za invest održavanje</t>
  </si>
  <si>
    <t>Oprem aza održavanje i zaštitu</t>
  </si>
  <si>
    <t>Ostale naknade zaposlenicima</t>
  </si>
  <si>
    <t>Usluge prijevoza</t>
  </si>
  <si>
    <t>OSNOVNA ŠKOLA KURŠANEC                                POLUGODIŠNJI IZVJEŠTAJ O IZVRŠENJU FINANCIJSKOG PLANA ZA 2026.GODINU</t>
  </si>
  <si>
    <t>POLUGODIŠNJI IZVJEŠTAJ O IZVRŠENJU FINANCIJSKOG PLANA ZA 2026.GODINU</t>
  </si>
  <si>
    <t>Plan 2026.</t>
  </si>
  <si>
    <t>Izvršenje 2026.</t>
  </si>
  <si>
    <t>PROGRAM 1035</t>
  </si>
  <si>
    <t>Aktivnost  1035A103523 2025/2026</t>
  </si>
  <si>
    <t>Aktivnost  1035A103524 2026/2027</t>
  </si>
  <si>
    <t>Izvor financiranja 5231</t>
  </si>
  <si>
    <t>Materijal za čišćenje</t>
  </si>
  <si>
    <t>Redovan rad</t>
  </si>
  <si>
    <t>Doprinosi</t>
  </si>
  <si>
    <t>Usavršavanje djelatnika</t>
  </si>
  <si>
    <t>NAZIV PROGRAMA - POMOĆNICI U NASTAVI EU 25/26</t>
  </si>
  <si>
    <t>NAZIV PROGRAMA - POMOĆNICI U NASTAVI EU 26/27</t>
  </si>
  <si>
    <t>Izvor financiranja 501</t>
  </si>
  <si>
    <t xml:space="preserve">Izvor financiranja 501, 011, 031,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</si>
</sst>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0" fontId="17" fillId="0" borderId="5" xfId="0" applyFont="1" applyBorder="1" applyAlignment="1">
      <alignment horizontal="right" vertical="center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horizontal="left" vertical="center"/>
    </xf>
    <xf numFmtId="0" fontId="9" fillId="4" borderId="2" xfId="0" applyNumberFormat="1" applyFont="1" applyFill="1" applyBorder="1" applyAlignment="1" applyProtection="1">
      <alignment vertical="center"/>
    </xf>
    <xf numFmtId="3" fontId="6" fillId="4" borderId="3" xfId="0" applyNumberFormat="1" applyFont="1" applyFill="1" applyBorder="1" applyAlignment="1">
      <alignment horizontal="right"/>
    </xf>
    <xf numFmtId="3" fontId="6" fillId="4" borderId="1" xfId="0" quotePrefix="1" applyNumberFormat="1" applyFont="1" applyFill="1" applyBorder="1" applyAlignment="1">
      <alignment horizontal="right"/>
    </xf>
    <xf numFmtId="4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 vertical="center" wrapText="1"/>
    </xf>
    <xf numFmtId="4" fontId="3" fillId="2" borderId="0" xfId="0" applyNumberFormat="1" applyFont="1" applyFill="1" applyBorder="1" applyAlignment="1">
      <alignment horizontal="right"/>
    </xf>
    <xf numFmtId="4" fontId="6" fillId="2" borderId="0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11" fillId="0" borderId="3" xfId="0" applyNumberFormat="1" applyFont="1" applyFill="1" applyBorder="1" applyAlignment="1" applyProtection="1">
      <alignment horizontal="left" vertical="center" wrapText="1"/>
    </xf>
    <xf numFmtId="0" fontId="9" fillId="0" borderId="3" xfId="0" applyNumberFormat="1" applyFont="1" applyFill="1" applyBorder="1" applyAlignment="1" applyProtection="1">
      <alignment horizontal="left" vertical="center" wrapText="1"/>
    </xf>
    <xf numFmtId="4" fontId="3" fillId="0" borderId="4" xfId="0" applyNumberFormat="1" applyFont="1" applyFill="1" applyBorder="1" applyAlignment="1">
      <alignment horizontal="right"/>
    </xf>
    <xf numFmtId="0" fontId="9" fillId="0" borderId="3" xfId="0" quotePrefix="1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right"/>
    </xf>
    <xf numFmtId="0" fontId="11" fillId="0" borderId="3" xfId="0" quotePrefix="1" applyFont="1" applyFill="1" applyBorder="1" applyAlignment="1">
      <alignment horizontal="left" vertical="center"/>
    </xf>
    <xf numFmtId="0" fontId="23" fillId="0" borderId="3" xfId="0" quotePrefix="1" applyFont="1" applyFill="1" applyBorder="1" applyAlignment="1">
      <alignment horizontal="left" vertical="center"/>
    </xf>
    <xf numFmtId="0" fontId="11" fillId="0" borderId="3" xfId="0" quotePrefix="1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/>
    </xf>
    <xf numFmtId="0" fontId="10" fillId="0" borderId="3" xfId="0" quotePrefix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NumberFormat="1" applyFont="1" applyFill="1" applyBorder="1" applyAlignment="1" applyProtection="1">
      <alignment horizontal="left" vertical="center"/>
    </xf>
    <xf numFmtId="0" fontId="11" fillId="0" borderId="3" xfId="0" applyNumberFormat="1" applyFont="1" applyFill="1" applyBorder="1" applyAlignment="1" applyProtection="1">
      <alignment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vertical="center" wrapText="1"/>
    </xf>
    <xf numFmtId="0" fontId="19" fillId="0" borderId="3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3" xfId="0" applyFont="1" applyFill="1" applyBorder="1" applyAlignment="1">
      <alignment wrapText="1"/>
    </xf>
    <xf numFmtId="4" fontId="22" fillId="0" borderId="3" xfId="0" applyNumberFormat="1" applyFont="1" applyFill="1" applyBorder="1"/>
    <xf numFmtId="0" fontId="19" fillId="0" borderId="3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left"/>
    </xf>
    <xf numFmtId="4" fontId="19" fillId="0" borderId="3" xfId="0" applyNumberFormat="1" applyFont="1" applyFill="1" applyBorder="1"/>
    <xf numFmtId="0" fontId="0" fillId="0" borderId="3" xfId="0" applyFill="1" applyBorder="1"/>
    <xf numFmtId="0" fontId="21" fillId="0" borderId="3" xfId="0" applyFont="1" applyFill="1" applyBorder="1" applyAlignment="1">
      <alignment horizontal="left"/>
    </xf>
    <xf numFmtId="4" fontId="0" fillId="0" borderId="3" xfId="0" applyNumberFormat="1" applyFill="1" applyBorder="1"/>
    <xf numFmtId="3" fontId="0" fillId="0" borderId="3" xfId="0" applyNumberFormat="1" applyFill="1" applyBorder="1"/>
    <xf numFmtId="3" fontId="0" fillId="0" borderId="0" xfId="0" applyNumberFormat="1" applyFill="1"/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18" fillId="2" borderId="2" xfId="0" applyNumberFormat="1" applyFont="1" applyFill="1" applyBorder="1" applyAlignment="1" applyProtection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 inden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0" fillId="0" borderId="0" xfId="0" applyNumberFormat="1"/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1" fontId="10" fillId="0" borderId="3" xfId="0" quotePrefix="1" applyNumberFormat="1" applyFont="1" applyFill="1" applyBorder="1" applyAlignment="1">
      <alignment horizontal="left" vertical="center"/>
    </xf>
    <xf numFmtId="4" fontId="0" fillId="0" borderId="0" xfId="0" applyNumberFormat="1" applyFill="1"/>
    <xf numFmtId="0" fontId="0" fillId="0" borderId="0" xfId="0" applyFont="1"/>
    <xf numFmtId="0" fontId="20" fillId="0" borderId="3" xfId="0" applyFont="1" applyFill="1" applyBorder="1" applyAlignment="1">
      <alignment wrapText="1"/>
    </xf>
    <xf numFmtId="0" fontId="21" fillId="0" borderId="3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wrapText="1"/>
    </xf>
    <xf numFmtId="0" fontId="11" fillId="4" borderId="1" xfId="0" quotePrefix="1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vertical="center" wrapText="1"/>
    </xf>
    <xf numFmtId="0" fontId="18" fillId="2" borderId="1" xfId="0" applyNumberFormat="1" applyFont="1" applyFill="1" applyBorder="1" applyAlignment="1" applyProtection="1">
      <alignment horizontal="left" vertical="center" wrapText="1"/>
    </xf>
    <xf numFmtId="0" fontId="18" fillId="2" borderId="2" xfId="0" applyNumberFormat="1" applyFont="1" applyFill="1" applyBorder="1" applyAlignment="1" applyProtection="1">
      <alignment horizontal="left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 indent="1"/>
    </xf>
    <xf numFmtId="0" fontId="6" fillId="2" borderId="2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 inden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M27" sqref="M27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86" t="s">
        <v>151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x14ac:dyDescent="0.25">
      <c r="A3" s="175" t="s">
        <v>37</v>
      </c>
      <c r="B3" s="175"/>
      <c r="C3" s="175"/>
      <c r="D3" s="175"/>
      <c r="E3" s="175"/>
      <c r="F3" s="175"/>
      <c r="G3" s="175"/>
      <c r="H3" s="175"/>
      <c r="I3" s="187"/>
      <c r="J3" s="187"/>
    </row>
    <row r="4" spans="1:10" ht="18" x14ac:dyDescent="0.25">
      <c r="A4" s="26"/>
      <c r="B4" s="26"/>
      <c r="C4" s="26"/>
      <c r="D4" s="26"/>
      <c r="E4" s="26"/>
      <c r="F4" s="26"/>
      <c r="G4" s="26"/>
      <c r="H4" s="26"/>
      <c r="I4" s="4"/>
      <c r="J4" s="4"/>
    </row>
    <row r="5" spans="1:10" ht="18" customHeight="1" x14ac:dyDescent="0.25">
      <c r="A5" s="175" t="s">
        <v>47</v>
      </c>
      <c r="B5" s="176"/>
      <c r="C5" s="176"/>
      <c r="D5" s="176"/>
      <c r="E5" s="176"/>
      <c r="F5" s="176"/>
      <c r="G5" s="176"/>
      <c r="H5" s="176"/>
      <c r="I5" s="176"/>
      <c r="J5" s="176"/>
    </row>
    <row r="6" spans="1:10" ht="18" x14ac:dyDescent="0.25">
      <c r="A6" s="1"/>
      <c r="B6" s="2"/>
      <c r="C6" s="2"/>
      <c r="D6" s="2"/>
      <c r="E6" s="5"/>
      <c r="F6" s="6"/>
      <c r="G6" s="6"/>
      <c r="H6" s="6"/>
      <c r="I6" s="6"/>
      <c r="J6" s="37" t="s">
        <v>50</v>
      </c>
    </row>
    <row r="7" spans="1:10" x14ac:dyDescent="0.25">
      <c r="A7" s="30"/>
      <c r="B7" s="31"/>
      <c r="C7" s="31"/>
      <c r="D7" s="32"/>
      <c r="E7" s="33"/>
      <c r="F7" s="63" t="s">
        <v>141</v>
      </c>
      <c r="G7" s="22" t="s">
        <v>153</v>
      </c>
      <c r="H7" s="22" t="s">
        <v>154</v>
      </c>
      <c r="I7" s="22" t="s">
        <v>104</v>
      </c>
      <c r="J7" s="22" t="s">
        <v>105</v>
      </c>
    </row>
    <row r="8" spans="1:10" x14ac:dyDescent="0.25">
      <c r="A8" s="188" t="s">
        <v>0</v>
      </c>
      <c r="B8" s="174"/>
      <c r="C8" s="174"/>
      <c r="D8" s="174"/>
      <c r="E8" s="189"/>
      <c r="F8" s="81">
        <f>F9+F10</f>
        <v>1453150.7000000002</v>
      </c>
      <c r="G8" s="81">
        <f t="shared" ref="G8:J8" si="0">G9+G10</f>
        <v>3318342</v>
      </c>
      <c r="H8" s="81">
        <f t="shared" si="0"/>
        <v>1528771.5199999998</v>
      </c>
      <c r="I8" s="81">
        <f t="shared" si="0"/>
        <v>105.20392138268933</v>
      </c>
      <c r="J8" s="81">
        <f t="shared" si="0"/>
        <v>46.014875048986518</v>
      </c>
    </row>
    <row r="9" spans="1:10" x14ac:dyDescent="0.25">
      <c r="A9" s="185" t="s">
        <v>1</v>
      </c>
      <c r="B9" s="184"/>
      <c r="C9" s="184"/>
      <c r="D9" s="184"/>
      <c r="E9" s="190"/>
      <c r="F9" s="79">
        <f>' Račun prihoda i rashoda'!E10</f>
        <v>1453150.7000000002</v>
      </c>
      <c r="G9" s="79">
        <v>3318342</v>
      </c>
      <c r="H9" s="79">
        <f>' Račun prihoda i rashoda'!G10</f>
        <v>1528771.5199999998</v>
      </c>
      <c r="I9" s="79">
        <f>' Račun prihoda i rashoda'!H10</f>
        <v>105.20392138268933</v>
      </c>
      <c r="J9" s="79">
        <f>' Račun prihoda i rashoda'!I10</f>
        <v>46.014875048986518</v>
      </c>
    </row>
    <row r="10" spans="1:10" x14ac:dyDescent="0.25">
      <c r="A10" s="191" t="s">
        <v>2</v>
      </c>
      <c r="B10" s="190"/>
      <c r="C10" s="190"/>
      <c r="D10" s="190"/>
      <c r="E10" s="190"/>
      <c r="F10" s="79">
        <v>0</v>
      </c>
      <c r="G10" s="79">
        <v>0</v>
      </c>
      <c r="H10" s="79">
        <v>0</v>
      </c>
      <c r="I10" s="79"/>
      <c r="J10" s="79"/>
    </row>
    <row r="11" spans="1:10" x14ac:dyDescent="0.25">
      <c r="A11" s="82" t="s">
        <v>3</v>
      </c>
      <c r="B11" s="83"/>
      <c r="C11" s="83"/>
      <c r="D11" s="83"/>
      <c r="E11" s="83"/>
      <c r="F11" s="81">
        <f>F12+F13</f>
        <v>1626025.58</v>
      </c>
      <c r="G11" s="81">
        <f t="shared" ref="G11:J11" si="1">G12+G13</f>
        <v>3320342</v>
      </c>
      <c r="H11" s="81">
        <f t="shared" si="1"/>
        <v>1526104.9099999995</v>
      </c>
      <c r="I11" s="81">
        <f t="shared" si="1"/>
        <v>107.08450741471454</v>
      </c>
      <c r="J11" s="81">
        <f t="shared" si="1"/>
        <v>45.962280692771998</v>
      </c>
    </row>
    <row r="12" spans="1:10" x14ac:dyDescent="0.25">
      <c r="A12" s="183" t="s">
        <v>4</v>
      </c>
      <c r="B12" s="184"/>
      <c r="C12" s="184"/>
      <c r="D12" s="184"/>
      <c r="E12" s="184"/>
      <c r="F12" s="79">
        <f>' Račun prihoda i rashoda'!E58</f>
        <v>1622737</v>
      </c>
      <c r="G12" s="79">
        <v>3313342</v>
      </c>
      <c r="H12" s="79">
        <f>' Račun prihoda i rashoda'!G58</f>
        <v>1526104.9099999995</v>
      </c>
      <c r="I12" s="79">
        <f>' Račun prihoda i rashoda'!H13</f>
        <v>107.08450741471454</v>
      </c>
      <c r="J12" s="79">
        <f>' Račun prihoda i rashoda'!I58</f>
        <v>45.962280692771998</v>
      </c>
    </row>
    <row r="13" spans="1:10" x14ac:dyDescent="0.25">
      <c r="A13" s="192" t="s">
        <v>5</v>
      </c>
      <c r="B13" s="190"/>
      <c r="C13" s="190"/>
      <c r="D13" s="190"/>
      <c r="E13" s="190"/>
      <c r="F13" s="80">
        <f>' Račun prihoda i rashoda'!E257</f>
        <v>3288.58</v>
      </c>
      <c r="G13" s="80">
        <v>7000</v>
      </c>
      <c r="H13" s="80">
        <f>' Račun prihoda i rashoda'!G257</f>
        <v>0</v>
      </c>
      <c r="I13" s="80">
        <f>' Račun prihoda i rashoda'!H257</f>
        <v>0</v>
      </c>
      <c r="J13" s="80"/>
    </row>
    <row r="14" spans="1:10" x14ac:dyDescent="0.25">
      <c r="A14" s="173" t="s">
        <v>6</v>
      </c>
      <c r="B14" s="174"/>
      <c r="C14" s="174"/>
      <c r="D14" s="174"/>
      <c r="E14" s="174"/>
      <c r="F14" s="81">
        <f>F8-F11</f>
        <v>-172874.87999999989</v>
      </c>
      <c r="G14" s="81">
        <f t="shared" ref="G14:H14" si="2">G8-G11</f>
        <v>-2000</v>
      </c>
      <c r="H14" s="81">
        <f t="shared" si="2"/>
        <v>2666.6100000003353</v>
      </c>
      <c r="I14" s="81"/>
      <c r="J14" s="81"/>
    </row>
    <row r="15" spans="1:10" ht="18" x14ac:dyDescent="0.25">
      <c r="A15" s="26"/>
      <c r="B15" s="24"/>
      <c r="C15" s="24"/>
      <c r="D15" s="24"/>
      <c r="E15" s="24"/>
      <c r="F15" s="24"/>
      <c r="G15" s="24"/>
      <c r="H15" s="25"/>
      <c r="I15" s="25"/>
      <c r="J15" s="25"/>
    </row>
    <row r="16" spans="1:10" ht="18" customHeight="1" x14ac:dyDescent="0.25">
      <c r="A16" s="175" t="s">
        <v>48</v>
      </c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ht="18" x14ac:dyDescent="0.25">
      <c r="A17" s="26"/>
      <c r="B17" s="24"/>
      <c r="C17" s="24"/>
      <c r="D17" s="24"/>
      <c r="E17" s="24"/>
      <c r="F17" s="24"/>
      <c r="G17" s="24"/>
      <c r="H17" s="25"/>
      <c r="I17" s="25"/>
      <c r="J17" s="25"/>
    </row>
    <row r="18" spans="1:10" x14ac:dyDescent="0.25">
      <c r="A18" s="30"/>
      <c r="B18" s="31"/>
      <c r="C18" s="31"/>
      <c r="D18" s="32"/>
      <c r="E18" s="33"/>
      <c r="F18" s="63" t="s">
        <v>141</v>
      </c>
      <c r="G18" s="22" t="s">
        <v>153</v>
      </c>
      <c r="H18" s="22" t="s">
        <v>154</v>
      </c>
      <c r="I18" s="22" t="s">
        <v>104</v>
      </c>
      <c r="J18" s="22" t="s">
        <v>105</v>
      </c>
    </row>
    <row r="19" spans="1:10" ht="15.75" customHeight="1" x14ac:dyDescent="0.25">
      <c r="A19" s="185" t="s">
        <v>8</v>
      </c>
      <c r="B19" s="193"/>
      <c r="C19" s="193"/>
      <c r="D19" s="193"/>
      <c r="E19" s="194"/>
      <c r="F19" s="34"/>
      <c r="G19" s="34"/>
      <c r="H19" s="34"/>
      <c r="I19" s="34"/>
      <c r="J19" s="34"/>
    </row>
    <row r="20" spans="1:10" x14ac:dyDescent="0.25">
      <c r="A20" s="185" t="s">
        <v>9</v>
      </c>
      <c r="B20" s="184"/>
      <c r="C20" s="184"/>
      <c r="D20" s="184"/>
      <c r="E20" s="184"/>
      <c r="F20" s="34"/>
      <c r="G20" s="34"/>
      <c r="H20" s="34"/>
      <c r="I20" s="34"/>
      <c r="J20" s="34"/>
    </row>
    <row r="21" spans="1:10" x14ac:dyDescent="0.25">
      <c r="A21" s="173" t="s">
        <v>10</v>
      </c>
      <c r="B21" s="174"/>
      <c r="C21" s="174"/>
      <c r="D21" s="174"/>
      <c r="E21" s="174"/>
      <c r="F21" s="84">
        <v>0</v>
      </c>
      <c r="G21" s="84">
        <v>0</v>
      </c>
      <c r="H21" s="84">
        <v>0</v>
      </c>
      <c r="I21" s="84">
        <v>0</v>
      </c>
      <c r="J21" s="84">
        <v>0</v>
      </c>
    </row>
    <row r="22" spans="1:10" ht="18" x14ac:dyDescent="0.25">
      <c r="A22" s="23"/>
      <c r="B22" s="24"/>
      <c r="C22" s="24"/>
      <c r="D22" s="24"/>
      <c r="E22" s="24"/>
      <c r="F22" s="24"/>
      <c r="G22" s="24"/>
      <c r="H22" s="25"/>
      <c r="I22" s="25"/>
      <c r="J22" s="25"/>
    </row>
    <row r="23" spans="1:10" ht="18" customHeight="1" x14ac:dyDescent="0.25">
      <c r="A23" s="175" t="s">
        <v>55</v>
      </c>
      <c r="B23" s="176"/>
      <c r="C23" s="176"/>
      <c r="D23" s="176"/>
      <c r="E23" s="176"/>
      <c r="F23" s="176"/>
      <c r="G23" s="176"/>
      <c r="H23" s="176"/>
      <c r="I23" s="176"/>
      <c r="J23" s="176"/>
    </row>
    <row r="24" spans="1:10" ht="18" x14ac:dyDescent="0.25">
      <c r="A24" s="23"/>
      <c r="B24" s="24"/>
      <c r="C24" s="24"/>
      <c r="D24" s="24"/>
      <c r="E24" s="24"/>
      <c r="F24" s="24"/>
      <c r="G24" s="24"/>
      <c r="H24" s="25"/>
      <c r="I24" s="25"/>
      <c r="J24" s="25"/>
    </row>
    <row r="25" spans="1:10" x14ac:dyDescent="0.25">
      <c r="A25" s="30"/>
      <c r="B25" s="31"/>
      <c r="C25" s="31"/>
      <c r="D25" s="32"/>
      <c r="E25" s="33"/>
      <c r="F25" s="63" t="s">
        <v>141</v>
      </c>
      <c r="G25" s="22" t="s">
        <v>153</v>
      </c>
      <c r="H25" s="22" t="s">
        <v>154</v>
      </c>
      <c r="I25" s="22" t="s">
        <v>104</v>
      </c>
      <c r="J25" s="22" t="s">
        <v>105</v>
      </c>
    </row>
    <row r="26" spans="1:10" x14ac:dyDescent="0.25">
      <c r="A26" s="177" t="s">
        <v>49</v>
      </c>
      <c r="B26" s="178"/>
      <c r="C26" s="178"/>
      <c r="D26" s="178"/>
      <c r="E26" s="179"/>
      <c r="F26" s="35">
        <v>9919.5499999999993</v>
      </c>
      <c r="G26" s="35">
        <v>-2000</v>
      </c>
      <c r="H26" s="35">
        <v>-197478.15</v>
      </c>
      <c r="I26" s="35"/>
      <c r="J26" s="36"/>
    </row>
    <row r="27" spans="1:10" ht="30" customHeight="1" x14ac:dyDescent="0.25">
      <c r="A27" s="180" t="s">
        <v>7</v>
      </c>
      <c r="B27" s="181"/>
      <c r="C27" s="181"/>
      <c r="D27" s="181"/>
      <c r="E27" s="182"/>
      <c r="F27" s="85">
        <v>30097.77</v>
      </c>
      <c r="G27" s="86"/>
      <c r="H27" s="86">
        <f>H14</f>
        <v>2666.6100000003353</v>
      </c>
      <c r="I27" s="85"/>
      <c r="J27" s="87"/>
    </row>
    <row r="30" spans="1:10" x14ac:dyDescent="0.25">
      <c r="A30" s="183" t="s">
        <v>11</v>
      </c>
      <c r="B30" s="184"/>
      <c r="C30" s="184"/>
      <c r="D30" s="184"/>
      <c r="E30" s="184"/>
      <c r="F30" s="34">
        <f t="shared" ref="F30:G30" si="3">F27+F26</f>
        <v>40017.32</v>
      </c>
      <c r="G30" s="34">
        <f>G27+G26</f>
        <v>-2000</v>
      </c>
      <c r="H30" s="34">
        <f>H27+H26</f>
        <v>-194811.53999999966</v>
      </c>
      <c r="I30" s="34">
        <v>0</v>
      </c>
      <c r="J30" s="34">
        <v>0</v>
      </c>
    </row>
    <row r="31" spans="1:10" ht="11.25" customHeight="1" x14ac:dyDescent="0.25">
      <c r="A31" s="19"/>
      <c r="B31" s="20"/>
      <c r="C31" s="20"/>
      <c r="D31" s="20"/>
      <c r="E31" s="20"/>
      <c r="F31" s="21"/>
      <c r="G31" s="21"/>
      <c r="H31" s="21"/>
      <c r="I31" s="21"/>
      <c r="J31" s="21"/>
    </row>
    <row r="32" spans="1:10" ht="29.25" customHeight="1" x14ac:dyDescent="0.25">
      <c r="A32" s="171"/>
      <c r="B32" s="172"/>
      <c r="C32" s="172"/>
      <c r="D32" s="172"/>
      <c r="E32" s="172"/>
      <c r="F32" s="172"/>
      <c r="G32" s="172"/>
      <c r="H32" s="172"/>
      <c r="I32" s="172"/>
      <c r="J32" s="172"/>
    </row>
    <row r="33" spans="1:10" ht="8.25" customHeight="1" x14ac:dyDescent="0.25"/>
    <row r="34" spans="1:10" x14ac:dyDescent="0.25">
      <c r="A34" s="171"/>
      <c r="B34" s="172"/>
      <c r="C34" s="172"/>
      <c r="D34" s="172"/>
      <c r="E34" s="172"/>
      <c r="F34" s="172"/>
      <c r="G34" s="172"/>
      <c r="H34" s="172"/>
      <c r="I34" s="172"/>
      <c r="J34" s="172"/>
    </row>
    <row r="35" spans="1:10" ht="8.25" customHeight="1" x14ac:dyDescent="0.25"/>
    <row r="36" spans="1:10" ht="29.25" customHeight="1" x14ac:dyDescent="0.25">
      <c r="A36" s="171"/>
      <c r="B36" s="172"/>
      <c r="C36" s="172"/>
      <c r="D36" s="172"/>
      <c r="E36" s="172"/>
      <c r="F36" s="172"/>
      <c r="G36" s="172"/>
      <c r="H36" s="172"/>
      <c r="I36" s="172"/>
      <c r="J36" s="172"/>
    </row>
  </sheetData>
  <mergeCells count="20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4:J34"/>
    <mergeCell ref="A36:J36"/>
    <mergeCell ref="A21:E21"/>
    <mergeCell ref="A23:J23"/>
    <mergeCell ref="A26:E26"/>
    <mergeCell ref="A27:E27"/>
    <mergeCell ref="A30:E30"/>
    <mergeCell ref="A32:J32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90"/>
  <sheetViews>
    <sheetView topLeftCell="A43" workbookViewId="0">
      <selection activeCell="G295" sqref="G295"/>
    </sheetView>
  </sheetViews>
  <sheetFormatPr defaultRowHeight="15" x14ac:dyDescent="0.25"/>
  <cols>
    <col min="1" max="1" width="7.42578125" style="95" bestFit="1" customWidth="1"/>
    <col min="2" max="2" width="8.42578125" style="95" bestFit="1" customWidth="1"/>
    <col min="3" max="3" width="5.42578125" style="95" bestFit="1" customWidth="1"/>
    <col min="4" max="4" width="25.28515625" style="170" customWidth="1"/>
    <col min="5" max="5" width="26.7109375" style="95" customWidth="1"/>
    <col min="6" max="9" width="25.28515625" style="95" customWidth="1"/>
    <col min="10" max="12" width="9.140625" style="95"/>
    <col min="13" max="13" width="21.42578125" style="95" customWidth="1"/>
    <col min="14" max="16384" width="9.140625" style="95"/>
  </cols>
  <sheetData>
    <row r="1" spans="1:9" ht="42" customHeight="1" x14ac:dyDescent="0.25">
      <c r="A1" s="175" t="s">
        <v>152</v>
      </c>
      <c r="B1" s="175"/>
      <c r="C1" s="175"/>
      <c r="D1" s="175"/>
      <c r="E1" s="175"/>
      <c r="F1" s="175"/>
      <c r="G1" s="175"/>
      <c r="H1" s="175"/>
      <c r="I1" s="175"/>
    </row>
    <row r="2" spans="1:9" ht="18" customHeight="1" x14ac:dyDescent="0.25">
      <c r="A2" s="26"/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175" t="s">
        <v>37</v>
      </c>
      <c r="B3" s="175"/>
      <c r="C3" s="175"/>
      <c r="D3" s="175"/>
      <c r="E3" s="175"/>
      <c r="F3" s="175"/>
      <c r="G3" s="175"/>
      <c r="H3" s="187"/>
      <c r="I3" s="187"/>
    </row>
    <row r="4" spans="1:9" ht="18" x14ac:dyDescent="0.25">
      <c r="A4" s="26"/>
      <c r="B4" s="26"/>
      <c r="C4" s="26"/>
      <c r="D4" s="26"/>
      <c r="E4" s="26"/>
      <c r="F4" s="26"/>
      <c r="G4" s="26"/>
      <c r="H4" s="4"/>
      <c r="I4" s="4"/>
    </row>
    <row r="5" spans="1:9" ht="18" customHeight="1" x14ac:dyDescent="0.25">
      <c r="A5" s="175" t="s">
        <v>13</v>
      </c>
      <c r="B5" s="199"/>
      <c r="C5" s="199"/>
      <c r="D5" s="199"/>
      <c r="E5" s="199"/>
      <c r="F5" s="199"/>
      <c r="G5" s="199"/>
      <c r="H5" s="199"/>
      <c r="I5" s="199"/>
    </row>
    <row r="6" spans="1:9" ht="18" x14ac:dyDescent="0.25">
      <c r="A6" s="26"/>
      <c r="B6" s="26"/>
      <c r="C6" s="26"/>
      <c r="D6" s="26"/>
      <c r="E6" s="26"/>
      <c r="F6" s="26"/>
      <c r="G6" s="26"/>
      <c r="H6" s="4"/>
      <c r="I6" s="4"/>
    </row>
    <row r="7" spans="1:9" ht="15.75" x14ac:dyDescent="0.25">
      <c r="A7" s="175" t="s">
        <v>1</v>
      </c>
      <c r="B7" s="198"/>
      <c r="C7" s="198"/>
      <c r="D7" s="198"/>
      <c r="E7" s="198"/>
      <c r="F7" s="198"/>
      <c r="G7" s="198"/>
      <c r="H7" s="198"/>
      <c r="I7" s="198"/>
    </row>
    <row r="8" spans="1:9" ht="18" x14ac:dyDescent="0.25">
      <c r="A8" s="26"/>
      <c r="B8" s="26"/>
      <c r="C8" s="26"/>
      <c r="D8" s="26"/>
      <c r="E8" s="26"/>
      <c r="F8" s="26"/>
      <c r="G8" s="26"/>
      <c r="H8" s="4"/>
      <c r="I8" s="4"/>
    </row>
    <row r="9" spans="1:9" x14ac:dyDescent="0.25">
      <c r="A9" s="88" t="s">
        <v>14</v>
      </c>
      <c r="B9" s="93" t="s">
        <v>15</v>
      </c>
      <c r="C9" s="93" t="s">
        <v>16</v>
      </c>
      <c r="D9" s="164" t="s">
        <v>12</v>
      </c>
      <c r="E9" s="93" t="s">
        <v>141</v>
      </c>
      <c r="F9" s="88" t="s">
        <v>153</v>
      </c>
      <c r="G9" s="88" t="s">
        <v>154</v>
      </c>
      <c r="H9" s="88" t="s">
        <v>104</v>
      </c>
      <c r="I9" s="88" t="s">
        <v>105</v>
      </c>
    </row>
    <row r="10" spans="1:9" ht="15.75" customHeight="1" x14ac:dyDescent="0.25">
      <c r="A10" s="96">
        <v>6</v>
      </c>
      <c r="B10" s="96"/>
      <c r="C10" s="96"/>
      <c r="D10" s="96" t="s">
        <v>17</v>
      </c>
      <c r="E10" s="79">
        <f>E11+E17+E24+E34+E36+E39+E45+E47+E43+E32+E30</f>
        <v>1453150.7000000002</v>
      </c>
      <c r="F10" s="79">
        <f>F11+F17+F24+F34+F36+F39+F45+F47+F43+F32+F30</f>
        <v>3322342</v>
      </c>
      <c r="G10" s="79">
        <f>G11+G17+G24+G34+G36+G39+G45+G47+G43+G32+G30</f>
        <v>1528771.5199999998</v>
      </c>
      <c r="H10" s="79">
        <f>(G10/E10)*100</f>
        <v>105.20392138268933</v>
      </c>
      <c r="I10" s="79">
        <f>(G10/F10)*100</f>
        <v>46.014875048986518</v>
      </c>
    </row>
    <row r="11" spans="1:9" ht="38.25" x14ac:dyDescent="0.25">
      <c r="A11" s="96"/>
      <c r="B11" s="96">
        <v>6361</v>
      </c>
      <c r="C11" s="96"/>
      <c r="D11" s="96" t="s">
        <v>69</v>
      </c>
      <c r="E11" s="79">
        <f>SUM(E12:E16)</f>
        <v>1292506.94</v>
      </c>
      <c r="F11" s="79">
        <f>SUM(F12:F16)</f>
        <v>2956950</v>
      </c>
      <c r="G11" s="79">
        <f>SUM(G12:G16)</f>
        <v>1384074.69</v>
      </c>
      <c r="H11" s="79">
        <f t="shared" ref="H11:H49" si="0">(G11/E11)*100</f>
        <v>107.08450741471454</v>
      </c>
      <c r="I11" s="79">
        <f t="shared" ref="I11:I49" si="1">(G11/F11)*100</f>
        <v>46.807510779688528</v>
      </c>
    </row>
    <row r="12" spans="1:9" x14ac:dyDescent="0.25">
      <c r="A12" s="96"/>
      <c r="B12" s="96"/>
      <c r="C12" s="97">
        <v>11</v>
      </c>
      <c r="D12" s="97" t="s">
        <v>18</v>
      </c>
      <c r="E12" s="98"/>
      <c r="F12" s="79"/>
      <c r="G12" s="79"/>
      <c r="H12" s="79"/>
      <c r="I12" s="79"/>
    </row>
    <row r="13" spans="1:9" ht="25.5" x14ac:dyDescent="0.25">
      <c r="A13" s="99"/>
      <c r="B13" s="99"/>
      <c r="C13" s="100">
        <v>501</v>
      </c>
      <c r="D13" s="106" t="s">
        <v>144</v>
      </c>
      <c r="E13" s="101">
        <v>1292506.94</v>
      </c>
      <c r="F13" s="101">
        <v>2956950</v>
      </c>
      <c r="G13" s="101">
        <f>952+2000+2234.7+126.11+20179+14920.15+22200+1258738.03+3102+58707.2+915.5</f>
        <v>1384074.69</v>
      </c>
      <c r="H13" s="79">
        <f t="shared" si="0"/>
        <v>107.08450741471454</v>
      </c>
      <c r="I13" s="79">
        <f t="shared" si="1"/>
        <v>46.807510779688528</v>
      </c>
    </row>
    <row r="14" spans="1:9" ht="25.5" x14ac:dyDescent="0.25">
      <c r="A14" s="99"/>
      <c r="B14" s="99"/>
      <c r="C14" s="100">
        <v>43</v>
      </c>
      <c r="D14" s="106" t="s">
        <v>54</v>
      </c>
      <c r="E14" s="98"/>
      <c r="F14" s="101"/>
      <c r="G14" s="101"/>
      <c r="H14" s="79"/>
      <c r="I14" s="79"/>
    </row>
    <row r="15" spans="1:9" x14ac:dyDescent="0.25">
      <c r="A15" s="99"/>
      <c r="B15" s="99"/>
      <c r="C15" s="100">
        <v>51</v>
      </c>
      <c r="D15" s="106" t="s">
        <v>57</v>
      </c>
      <c r="E15" s="98"/>
      <c r="F15" s="101"/>
      <c r="G15" s="101"/>
      <c r="H15" s="79"/>
      <c r="I15" s="79"/>
    </row>
    <row r="16" spans="1:9" x14ac:dyDescent="0.25">
      <c r="A16" s="99"/>
      <c r="B16" s="99"/>
      <c r="C16" s="100">
        <v>61</v>
      </c>
      <c r="D16" s="106" t="s">
        <v>58</v>
      </c>
      <c r="E16" s="98"/>
      <c r="F16" s="101"/>
      <c r="G16" s="101"/>
      <c r="H16" s="79"/>
      <c r="I16" s="79"/>
    </row>
    <row r="17" spans="1:9" ht="24" customHeight="1" x14ac:dyDescent="0.25">
      <c r="A17" s="102"/>
      <c r="B17" s="102">
        <v>6362</v>
      </c>
      <c r="C17" s="103"/>
      <c r="D17" s="104" t="s">
        <v>68</v>
      </c>
      <c r="E17" s="79">
        <f>SUM(E18:E23)</f>
        <v>6776.1</v>
      </c>
      <c r="F17" s="79">
        <f>SUM(F18:F23)</f>
        <v>0</v>
      </c>
      <c r="G17" s="79">
        <f>SUM(G18:G23)</f>
        <v>0</v>
      </c>
      <c r="H17" s="79"/>
      <c r="I17" s="79"/>
    </row>
    <row r="18" spans="1:9" x14ac:dyDescent="0.25">
      <c r="A18" s="99"/>
      <c r="B18" s="99"/>
      <c r="C18" s="100">
        <v>11</v>
      </c>
      <c r="D18" s="97" t="s">
        <v>18</v>
      </c>
      <c r="E18" s="98"/>
      <c r="F18" s="101"/>
      <c r="G18" s="101"/>
      <c r="H18" s="79"/>
      <c r="I18" s="79"/>
    </row>
    <row r="19" spans="1:9" ht="25.5" x14ac:dyDescent="0.25">
      <c r="A19" s="99"/>
      <c r="B19" s="99"/>
      <c r="C19" s="100">
        <v>501</v>
      </c>
      <c r="D19" s="106" t="s">
        <v>144</v>
      </c>
      <c r="E19" s="98">
        <v>6776.1</v>
      </c>
      <c r="F19" s="101"/>
      <c r="G19" s="101">
        <v>0</v>
      </c>
      <c r="H19" s="79"/>
      <c r="I19" s="79"/>
    </row>
    <row r="20" spans="1:9" ht="25.5" x14ac:dyDescent="0.25">
      <c r="A20" s="99"/>
      <c r="B20" s="99"/>
      <c r="C20" s="100">
        <v>501</v>
      </c>
      <c r="D20" s="106" t="s">
        <v>144</v>
      </c>
      <c r="E20" s="98"/>
      <c r="F20" s="101"/>
      <c r="G20" s="101"/>
      <c r="H20" s="79"/>
      <c r="I20" s="79"/>
    </row>
    <row r="21" spans="1:9" ht="25.5" x14ac:dyDescent="0.25">
      <c r="A21" s="99"/>
      <c r="B21" s="99"/>
      <c r="C21" s="100">
        <v>43</v>
      </c>
      <c r="D21" s="106" t="s">
        <v>54</v>
      </c>
      <c r="E21" s="98"/>
      <c r="F21" s="101"/>
      <c r="G21" s="101"/>
      <c r="H21" s="79"/>
      <c r="I21" s="79"/>
    </row>
    <row r="22" spans="1:9" x14ac:dyDescent="0.25">
      <c r="A22" s="99"/>
      <c r="B22" s="99"/>
      <c r="C22" s="100">
        <v>51</v>
      </c>
      <c r="D22" s="106" t="s">
        <v>57</v>
      </c>
      <c r="E22" s="98"/>
      <c r="F22" s="101"/>
      <c r="G22" s="101"/>
      <c r="H22" s="79"/>
      <c r="I22" s="79"/>
    </row>
    <row r="23" spans="1:9" x14ac:dyDescent="0.25">
      <c r="A23" s="99"/>
      <c r="B23" s="102"/>
      <c r="C23" s="100">
        <v>61</v>
      </c>
      <c r="D23" s="106" t="s">
        <v>58</v>
      </c>
      <c r="E23" s="98"/>
      <c r="F23" s="101"/>
      <c r="G23" s="101"/>
      <c r="H23" s="79"/>
      <c r="I23" s="79"/>
    </row>
    <row r="24" spans="1:9" ht="51" x14ac:dyDescent="0.25">
      <c r="A24" s="102"/>
      <c r="B24" s="102">
        <v>6381</v>
      </c>
      <c r="C24" s="103"/>
      <c r="D24" s="104" t="s">
        <v>70</v>
      </c>
      <c r="E24" s="79">
        <f>SUM(E25:E29)</f>
        <v>0</v>
      </c>
      <c r="F24" s="79">
        <f t="shared" ref="F24:G24" si="2">SUM(F25:F29)</f>
        <v>0</v>
      </c>
      <c r="G24" s="79">
        <f t="shared" si="2"/>
        <v>0</v>
      </c>
      <c r="H24" s="79"/>
      <c r="I24" s="79"/>
    </row>
    <row r="25" spans="1:9" x14ac:dyDescent="0.25">
      <c r="A25" s="99"/>
      <c r="B25" s="102"/>
      <c r="C25" s="100">
        <v>11</v>
      </c>
      <c r="D25" s="97" t="s">
        <v>18</v>
      </c>
      <c r="E25" s="98"/>
      <c r="F25" s="101"/>
      <c r="G25" s="101"/>
      <c r="H25" s="79"/>
      <c r="I25" s="79"/>
    </row>
    <row r="26" spans="1:9" x14ac:dyDescent="0.25">
      <c r="A26" s="99"/>
      <c r="B26" s="102"/>
      <c r="C26" s="100">
        <v>52</v>
      </c>
      <c r="D26" s="106" t="s">
        <v>53</v>
      </c>
      <c r="E26" s="98"/>
      <c r="F26" s="101"/>
      <c r="G26" s="101"/>
      <c r="H26" s="79"/>
      <c r="I26" s="79"/>
    </row>
    <row r="27" spans="1:9" ht="25.5" x14ac:dyDescent="0.25">
      <c r="A27" s="99"/>
      <c r="B27" s="102"/>
      <c r="C27" s="100">
        <v>43</v>
      </c>
      <c r="D27" s="106" t="s">
        <v>54</v>
      </c>
      <c r="E27" s="98"/>
      <c r="F27" s="101"/>
      <c r="G27" s="101"/>
      <c r="H27" s="79"/>
      <c r="I27" s="79"/>
    </row>
    <row r="28" spans="1:9" x14ac:dyDescent="0.25">
      <c r="A28" s="99"/>
      <c r="B28" s="102"/>
      <c r="C28" s="100">
        <v>51</v>
      </c>
      <c r="D28" s="106" t="s">
        <v>57</v>
      </c>
      <c r="E28" s="98"/>
      <c r="F28" s="101"/>
      <c r="G28" s="101">
        <v>0</v>
      </c>
      <c r="H28" s="79"/>
      <c r="I28" s="79"/>
    </row>
    <row r="29" spans="1:9" x14ac:dyDescent="0.25">
      <c r="A29" s="99"/>
      <c r="B29" s="102"/>
      <c r="C29" s="100">
        <v>61</v>
      </c>
      <c r="D29" s="106" t="s">
        <v>58</v>
      </c>
      <c r="E29" s="98"/>
      <c r="F29" s="101"/>
      <c r="G29" s="101"/>
      <c r="H29" s="79"/>
      <c r="I29" s="79"/>
    </row>
    <row r="30" spans="1:9" ht="38.25" x14ac:dyDescent="0.25">
      <c r="A30" s="102"/>
      <c r="B30" s="102">
        <v>6391</v>
      </c>
      <c r="C30" s="103"/>
      <c r="D30" s="104" t="s">
        <v>142</v>
      </c>
      <c r="E30" s="105">
        <f>E31</f>
        <v>57781.11</v>
      </c>
      <c r="F30" s="79">
        <f>F31</f>
        <v>960</v>
      </c>
      <c r="G30" s="79">
        <f>G31</f>
        <v>26</v>
      </c>
      <c r="H30" s="79">
        <f t="shared" ref="H30:H33" si="3">H31</f>
        <v>0</v>
      </c>
      <c r="I30" s="79">
        <f t="shared" si="1"/>
        <v>2.7083333333333335</v>
      </c>
    </row>
    <row r="31" spans="1:9" x14ac:dyDescent="0.25">
      <c r="A31" s="99"/>
      <c r="B31" s="102"/>
      <c r="C31" s="100">
        <v>11</v>
      </c>
      <c r="D31" s="97" t="s">
        <v>18</v>
      </c>
      <c r="E31" s="101">
        <v>57781.11</v>
      </c>
      <c r="F31" s="101">
        <v>960</v>
      </c>
      <c r="G31" s="101">
        <f>26</f>
        <v>26</v>
      </c>
      <c r="H31" s="79">
        <f t="shared" si="3"/>
        <v>0</v>
      </c>
      <c r="I31" s="79">
        <f t="shared" si="1"/>
        <v>2.7083333333333335</v>
      </c>
    </row>
    <row r="32" spans="1:9" ht="51" x14ac:dyDescent="0.25">
      <c r="A32" s="99"/>
      <c r="B32" s="102">
        <v>6393</v>
      </c>
      <c r="C32" s="103"/>
      <c r="D32" s="104" t="s">
        <v>143</v>
      </c>
      <c r="E32" s="105">
        <f>E33</f>
        <v>0</v>
      </c>
      <c r="F32" s="79">
        <f>F33</f>
        <v>116900</v>
      </c>
      <c r="G32" s="79">
        <f>G33</f>
        <v>47963.44</v>
      </c>
      <c r="H32" s="79">
        <f t="shared" si="3"/>
        <v>0</v>
      </c>
      <c r="I32" s="79">
        <f t="shared" si="1"/>
        <v>41.029461077844317</v>
      </c>
    </row>
    <row r="33" spans="1:9" x14ac:dyDescent="0.25">
      <c r="A33" s="99"/>
      <c r="B33" s="102"/>
      <c r="C33" s="100">
        <v>523</v>
      </c>
      <c r="D33" s="97" t="s">
        <v>57</v>
      </c>
      <c r="E33" s="101"/>
      <c r="F33" s="101">
        <v>116900</v>
      </c>
      <c r="G33" s="101">
        <f>47963.44</f>
        <v>47963.44</v>
      </c>
      <c r="H33" s="79">
        <f t="shared" si="3"/>
        <v>0</v>
      </c>
      <c r="I33" s="79"/>
    </row>
    <row r="34" spans="1:9" x14ac:dyDescent="0.25">
      <c r="A34" s="102"/>
      <c r="B34" s="102">
        <v>6413</v>
      </c>
      <c r="C34" s="103"/>
      <c r="D34" s="104" t="s">
        <v>59</v>
      </c>
      <c r="E34" s="105">
        <f>E35</f>
        <v>7.32</v>
      </c>
      <c r="F34" s="79">
        <f>F35</f>
        <v>20</v>
      </c>
      <c r="G34" s="79">
        <f>G35</f>
        <v>0</v>
      </c>
      <c r="H34" s="79">
        <f>H35</f>
        <v>0</v>
      </c>
      <c r="I34" s="79">
        <f t="shared" si="1"/>
        <v>0</v>
      </c>
    </row>
    <row r="35" spans="1:9" ht="63.75" customHeight="1" x14ac:dyDescent="0.25">
      <c r="A35" s="99"/>
      <c r="B35" s="102"/>
      <c r="C35" s="100">
        <v>31</v>
      </c>
      <c r="D35" s="106" t="s">
        <v>44</v>
      </c>
      <c r="E35" s="101">
        <v>7.32</v>
      </c>
      <c r="F35" s="101">
        <v>20</v>
      </c>
      <c r="G35" s="101"/>
      <c r="H35" s="79">
        <f t="shared" si="0"/>
        <v>0</v>
      </c>
      <c r="I35" s="79">
        <f t="shared" si="1"/>
        <v>0</v>
      </c>
    </row>
    <row r="36" spans="1:9" ht="63.75" x14ac:dyDescent="0.25">
      <c r="A36" s="99"/>
      <c r="B36" s="102">
        <v>6526</v>
      </c>
      <c r="C36" s="100"/>
      <c r="D36" s="104" t="s">
        <v>60</v>
      </c>
      <c r="E36" s="79">
        <f>E37+E38</f>
        <v>4349.1400000000003</v>
      </c>
      <c r="F36" s="79">
        <f>F37+F38</f>
        <v>12400</v>
      </c>
      <c r="G36" s="79">
        <f>G37</f>
        <v>3290</v>
      </c>
      <c r="H36" s="79">
        <f>(G36/E36)*100</f>
        <v>75.6471394344629</v>
      </c>
      <c r="I36" s="79">
        <f>(G36/F36)*100</f>
        <v>26.532258064516128</v>
      </c>
    </row>
    <row r="37" spans="1:9" ht="25.5" x14ac:dyDescent="0.25">
      <c r="A37" s="99"/>
      <c r="B37" s="102"/>
      <c r="C37" s="100">
        <v>43</v>
      </c>
      <c r="D37" s="106" t="s">
        <v>54</v>
      </c>
      <c r="E37" s="101">
        <v>4349.1400000000003</v>
      </c>
      <c r="F37" s="101">
        <v>12400</v>
      </c>
      <c r="G37" s="101">
        <v>3290</v>
      </c>
      <c r="H37" s="79">
        <f t="shared" si="0"/>
        <v>75.6471394344629</v>
      </c>
      <c r="I37" s="79">
        <f t="shared" si="1"/>
        <v>26.532258064516128</v>
      </c>
    </row>
    <row r="38" spans="1:9" x14ac:dyDescent="0.25">
      <c r="A38" s="99"/>
      <c r="B38" s="102"/>
      <c r="C38" s="100">
        <v>52</v>
      </c>
      <c r="D38" s="106" t="s">
        <v>53</v>
      </c>
      <c r="E38" s="98"/>
      <c r="F38" s="101"/>
      <c r="G38" s="101"/>
      <c r="H38" s="79"/>
      <c r="I38" s="79" t="e">
        <f t="shared" si="1"/>
        <v>#DIV/0!</v>
      </c>
    </row>
    <row r="39" spans="1:9" ht="51" x14ac:dyDescent="0.25">
      <c r="A39" s="99"/>
      <c r="B39" s="102">
        <v>6615</v>
      </c>
      <c r="C39" s="100"/>
      <c r="D39" s="104" t="s">
        <v>61</v>
      </c>
      <c r="E39" s="79">
        <f>SUM(E40:E42)</f>
        <v>0</v>
      </c>
      <c r="F39" s="79">
        <f>SUM(F40:F42)</f>
        <v>0</v>
      </c>
      <c r="G39" s="79">
        <f>SUM(G40:G42)</f>
        <v>40</v>
      </c>
      <c r="H39" s="79">
        <v>0</v>
      </c>
      <c r="I39" s="79">
        <v>0</v>
      </c>
    </row>
    <row r="40" spans="1:9" x14ac:dyDescent="0.25">
      <c r="A40" s="99"/>
      <c r="B40" s="102"/>
      <c r="C40" s="100">
        <v>31</v>
      </c>
      <c r="D40" s="106" t="s">
        <v>44</v>
      </c>
      <c r="E40" s="98"/>
      <c r="F40" s="101"/>
      <c r="G40" s="101">
        <v>40</v>
      </c>
      <c r="H40" s="79">
        <v>0</v>
      </c>
      <c r="I40" s="79">
        <v>0</v>
      </c>
    </row>
    <row r="41" spans="1:9" x14ac:dyDescent="0.25">
      <c r="A41" s="99"/>
      <c r="B41" s="102"/>
      <c r="C41" s="100">
        <v>52</v>
      </c>
      <c r="D41" s="106" t="s">
        <v>53</v>
      </c>
      <c r="E41" s="98"/>
      <c r="F41" s="101"/>
      <c r="G41" s="101"/>
      <c r="H41" s="79">
        <v>0</v>
      </c>
      <c r="I41" s="79">
        <v>0</v>
      </c>
    </row>
    <row r="42" spans="1:9" x14ac:dyDescent="0.25">
      <c r="A42" s="99"/>
      <c r="B42" s="102"/>
      <c r="C42" s="100">
        <v>61</v>
      </c>
      <c r="D42" s="106" t="s">
        <v>58</v>
      </c>
      <c r="E42" s="101"/>
      <c r="F42" s="101">
        <v>0</v>
      </c>
      <c r="G42" s="101"/>
      <c r="H42" s="79">
        <v>0</v>
      </c>
      <c r="I42" s="79">
        <v>0</v>
      </c>
    </row>
    <row r="43" spans="1:9" x14ac:dyDescent="0.25">
      <c r="A43" s="99"/>
      <c r="B43" s="102">
        <v>6631</v>
      </c>
      <c r="C43" s="100"/>
      <c r="D43" s="104" t="s">
        <v>106</v>
      </c>
      <c r="E43" s="105">
        <f>E44</f>
        <v>550</v>
      </c>
      <c r="F43" s="105">
        <f t="shared" ref="F43:G43" si="4">F44</f>
        <v>550</v>
      </c>
      <c r="G43" s="105">
        <f t="shared" si="4"/>
        <v>550</v>
      </c>
      <c r="H43" s="79">
        <v>0</v>
      </c>
      <c r="I43" s="79">
        <f t="shared" si="1"/>
        <v>100</v>
      </c>
    </row>
    <row r="44" spans="1:9" x14ac:dyDescent="0.25">
      <c r="A44" s="99"/>
      <c r="B44" s="102"/>
      <c r="C44" s="100">
        <v>61</v>
      </c>
      <c r="D44" s="106" t="s">
        <v>58</v>
      </c>
      <c r="E44" s="98">
        <v>550</v>
      </c>
      <c r="F44" s="101">
        <v>550</v>
      </c>
      <c r="G44" s="101">
        <v>550</v>
      </c>
      <c r="H44" s="79">
        <v>0</v>
      </c>
      <c r="I44" s="79">
        <f t="shared" si="1"/>
        <v>100</v>
      </c>
    </row>
    <row r="45" spans="1:9" x14ac:dyDescent="0.25">
      <c r="A45" s="102"/>
      <c r="B45" s="102">
        <v>6632</v>
      </c>
      <c r="C45" s="103"/>
      <c r="D45" s="104" t="s">
        <v>71</v>
      </c>
      <c r="E45" s="79">
        <f>E46</f>
        <v>0</v>
      </c>
      <c r="F45" s="79">
        <f>F46</f>
        <v>0</v>
      </c>
      <c r="G45" s="79">
        <f>G46</f>
        <v>0</v>
      </c>
      <c r="H45" s="79">
        <v>0</v>
      </c>
      <c r="I45" s="79">
        <v>0</v>
      </c>
    </row>
    <row r="46" spans="1:9" x14ac:dyDescent="0.25">
      <c r="A46" s="99"/>
      <c r="B46" s="102"/>
      <c r="C46" s="100">
        <v>61</v>
      </c>
      <c r="D46" s="106" t="s">
        <v>58</v>
      </c>
      <c r="E46" s="98"/>
      <c r="F46" s="101"/>
      <c r="G46" s="101"/>
      <c r="H46" s="79">
        <v>0</v>
      </c>
      <c r="I46" s="79"/>
    </row>
    <row r="47" spans="1:9" ht="38.25" x14ac:dyDescent="0.25">
      <c r="A47" s="102"/>
      <c r="B47" s="102">
        <v>6711</v>
      </c>
      <c r="C47" s="103"/>
      <c r="D47" s="96" t="s">
        <v>72</v>
      </c>
      <c r="E47" s="79">
        <f>SUM(E48:E50)</f>
        <v>91180.09</v>
      </c>
      <c r="F47" s="79">
        <f>SUM(F48:F50)</f>
        <v>234562</v>
      </c>
      <c r="G47" s="79">
        <f>SUM(G48:G50)</f>
        <v>92827.39</v>
      </c>
      <c r="H47" s="79">
        <f t="shared" si="0"/>
        <v>101.80664441107703</v>
      </c>
      <c r="I47" s="79">
        <f t="shared" si="1"/>
        <v>39.574777670722455</v>
      </c>
    </row>
    <row r="48" spans="1:9" ht="25.5" x14ac:dyDescent="0.25">
      <c r="A48" s="99"/>
      <c r="B48" s="99"/>
      <c r="C48" s="100">
        <v>43</v>
      </c>
      <c r="D48" s="106" t="s">
        <v>54</v>
      </c>
      <c r="E48" s="98"/>
      <c r="F48" s="101"/>
      <c r="G48" s="101"/>
      <c r="H48" s="79"/>
      <c r="I48" s="79"/>
    </row>
    <row r="49" spans="1:9" x14ac:dyDescent="0.25">
      <c r="A49" s="99"/>
      <c r="B49" s="99"/>
      <c r="C49" s="100">
        <v>11</v>
      </c>
      <c r="D49" s="106" t="s">
        <v>18</v>
      </c>
      <c r="E49" s="101">
        <f>50690.09+40490</f>
        <v>91180.09</v>
      </c>
      <c r="F49" s="101">
        <v>234562</v>
      </c>
      <c r="G49" s="101">
        <f>46663.69+996+45167.7</f>
        <v>92827.39</v>
      </c>
      <c r="H49" s="79">
        <f t="shared" si="0"/>
        <v>101.80664441107703</v>
      </c>
      <c r="I49" s="79">
        <f t="shared" si="1"/>
        <v>39.574777670722455</v>
      </c>
    </row>
    <row r="50" spans="1:9" x14ac:dyDescent="0.25">
      <c r="A50" s="99"/>
      <c r="B50" s="99"/>
      <c r="C50" s="100">
        <v>44</v>
      </c>
      <c r="D50" s="106" t="s">
        <v>62</v>
      </c>
      <c r="E50" s="98"/>
      <c r="F50" s="101"/>
      <c r="G50" s="101"/>
      <c r="H50" s="79"/>
      <c r="I50" s="79"/>
    </row>
    <row r="51" spans="1:9" ht="25.5" x14ac:dyDescent="0.25">
      <c r="A51" s="107">
        <v>7</v>
      </c>
      <c r="B51" s="108"/>
      <c r="C51" s="108"/>
      <c r="D51" s="109" t="s">
        <v>19</v>
      </c>
      <c r="E51" s="98"/>
      <c r="F51" s="101"/>
      <c r="G51" s="101"/>
      <c r="H51" s="79"/>
      <c r="I51" s="79"/>
    </row>
    <row r="52" spans="1:9" ht="38.25" x14ac:dyDescent="0.25">
      <c r="A52" s="97"/>
      <c r="B52" s="96">
        <v>72</v>
      </c>
      <c r="C52" s="97"/>
      <c r="D52" s="110" t="s">
        <v>51</v>
      </c>
      <c r="E52" s="98"/>
      <c r="F52" s="101"/>
      <c r="G52" s="101"/>
      <c r="H52" s="79"/>
      <c r="I52" s="79"/>
    </row>
    <row r="53" spans="1:9" x14ac:dyDescent="0.25">
      <c r="A53" s="97"/>
      <c r="B53" s="97"/>
      <c r="C53" s="100">
        <v>11</v>
      </c>
      <c r="D53" s="106" t="s">
        <v>18</v>
      </c>
      <c r="E53" s="98"/>
      <c r="F53" s="101"/>
      <c r="G53" s="101"/>
      <c r="H53" s="79"/>
      <c r="I53" s="79"/>
    </row>
    <row r="55" spans="1:9" ht="15.75" x14ac:dyDescent="0.25">
      <c r="A55" s="175" t="s">
        <v>20</v>
      </c>
      <c r="B55" s="198"/>
      <c r="C55" s="198"/>
      <c r="D55" s="198"/>
      <c r="E55" s="198"/>
      <c r="F55" s="198"/>
      <c r="G55" s="198"/>
      <c r="H55" s="198"/>
      <c r="I55" s="198"/>
    </row>
    <row r="56" spans="1:9" ht="18" x14ac:dyDescent="0.25">
      <c r="A56" s="26"/>
      <c r="B56" s="26"/>
      <c r="C56" s="26"/>
      <c r="D56" s="26"/>
      <c r="E56" s="26"/>
      <c r="F56" s="26"/>
      <c r="G56" s="26"/>
      <c r="H56" s="4"/>
      <c r="I56" s="4"/>
    </row>
    <row r="57" spans="1:9" ht="15.75" customHeight="1" x14ac:dyDescent="0.25">
      <c r="A57" s="88" t="s">
        <v>14</v>
      </c>
      <c r="B57" s="93" t="s">
        <v>15</v>
      </c>
      <c r="C57" s="93" t="s">
        <v>16</v>
      </c>
      <c r="D57" s="164" t="s">
        <v>21</v>
      </c>
      <c r="E57" s="93" t="s">
        <v>141</v>
      </c>
      <c r="F57" s="88" t="s">
        <v>153</v>
      </c>
      <c r="G57" s="88" t="s">
        <v>154</v>
      </c>
      <c r="H57" s="88" t="s">
        <v>104</v>
      </c>
      <c r="I57" s="88" t="s">
        <v>105</v>
      </c>
    </row>
    <row r="58" spans="1:9" ht="15.75" customHeight="1" x14ac:dyDescent="0.25">
      <c r="A58" s="96">
        <v>3</v>
      </c>
      <c r="B58" s="96"/>
      <c r="C58" s="96"/>
      <c r="D58" s="96" t="s">
        <v>22</v>
      </c>
      <c r="E58" s="79">
        <f>SUM(E59,E66,E72,E79,E87,E93,E101,E109,E116,E124,E132,E140,E148,E156,E164,E172,E180,E188,E196,E204,E212,E220,E222,E230,E238,E246,E254,E275)</f>
        <v>1622737</v>
      </c>
      <c r="F58" s="79">
        <f>SUM(F59,F66,F72,F79,F87,F93,F101,F109,F116,F124,F132,F140,F148,F156,F164,F172,F180,F188,F196,F204,F212,F220,F222,F230,F238,F246,F254,F275)</f>
        <v>3320342</v>
      </c>
      <c r="G58" s="79">
        <f>SUM(G59,G66,G72,G79,G87,G93,G101,G109,G116,G124,G132,G140,G148,G156,G164,G172,G180,G188,G196,G204,G212,G220,G222,G230,G238,G246,G254,G275)</f>
        <v>1526104.9099999995</v>
      </c>
      <c r="H58" s="79">
        <f>(G58/E58)*100</f>
        <v>94.045116984452775</v>
      </c>
      <c r="I58" s="79">
        <f>(G58/F58)*100</f>
        <v>45.962280692771998</v>
      </c>
    </row>
    <row r="59" spans="1:9" x14ac:dyDescent="0.25">
      <c r="A59" s="96"/>
      <c r="B59" s="96">
        <v>3111</v>
      </c>
      <c r="C59" s="96"/>
      <c r="D59" s="96" t="s">
        <v>73</v>
      </c>
      <c r="E59" s="79">
        <f>SUM(E60:E65)</f>
        <v>1193150.3800000001</v>
      </c>
      <c r="F59" s="79">
        <f>SUM(F60:F65)</f>
        <v>2366100</v>
      </c>
      <c r="G59" s="79">
        <f>SUM(G60:G65)</f>
        <v>1090192.92</v>
      </c>
      <c r="H59" s="79">
        <f t="shared" ref="H59:H101" si="5">(G59/E59)*100</f>
        <v>91.370956945091848</v>
      </c>
      <c r="I59" s="79">
        <f t="shared" ref="I59:I101" si="6">(G59/F59)*100</f>
        <v>46.075521744643083</v>
      </c>
    </row>
    <row r="60" spans="1:9" x14ac:dyDescent="0.25">
      <c r="A60" s="99"/>
      <c r="B60" s="99"/>
      <c r="C60" s="100">
        <v>11</v>
      </c>
      <c r="D60" s="106" t="s">
        <v>18</v>
      </c>
      <c r="E60" s="98">
        <v>91209.85</v>
      </c>
      <c r="F60" s="98">
        <f>97500+1400</f>
        <v>98900</v>
      </c>
      <c r="G60" s="98">
        <v>32765.99</v>
      </c>
      <c r="H60" s="79">
        <f t="shared" si="5"/>
        <v>35.923740692480031</v>
      </c>
      <c r="I60" s="79">
        <f t="shared" si="6"/>
        <v>33.130424671385242</v>
      </c>
    </row>
    <row r="61" spans="1:9" ht="25.5" x14ac:dyDescent="0.25">
      <c r="A61" s="99"/>
      <c r="B61" s="99"/>
      <c r="C61" s="100">
        <v>43</v>
      </c>
      <c r="D61" s="106" t="s">
        <v>54</v>
      </c>
      <c r="E61" s="98"/>
      <c r="F61" s="98"/>
      <c r="G61" s="98"/>
      <c r="H61" s="79"/>
      <c r="I61" s="79"/>
    </row>
    <row r="62" spans="1:9" x14ac:dyDescent="0.25">
      <c r="A62" s="99"/>
      <c r="B62" s="99"/>
      <c r="C62" s="100">
        <v>44</v>
      </c>
      <c r="D62" s="106" t="s">
        <v>62</v>
      </c>
      <c r="E62" s="101"/>
      <c r="F62" s="101"/>
      <c r="G62" s="101"/>
      <c r="H62" s="79"/>
      <c r="I62" s="79"/>
    </row>
    <row r="63" spans="1:9" x14ac:dyDescent="0.25">
      <c r="A63" s="99"/>
      <c r="B63" s="99"/>
      <c r="C63" s="100">
        <v>5231</v>
      </c>
      <c r="D63" s="106" t="s">
        <v>57</v>
      </c>
      <c r="E63" s="98"/>
      <c r="F63" s="98">
        <f>59467+29733</f>
        <v>89200</v>
      </c>
      <c r="G63" s="98">
        <v>36227.660000000003</v>
      </c>
      <c r="H63" s="79"/>
      <c r="I63" s="79">
        <f t="shared" si="6"/>
        <v>40.613968609865474</v>
      </c>
    </row>
    <row r="64" spans="1:9" ht="25.5" x14ac:dyDescent="0.25">
      <c r="A64" s="99"/>
      <c r="B64" s="99"/>
      <c r="C64" s="100">
        <v>501</v>
      </c>
      <c r="D64" s="106" t="s">
        <v>146</v>
      </c>
      <c r="E64" s="98"/>
      <c r="F64" s="98"/>
      <c r="G64" s="98"/>
      <c r="H64" s="79"/>
      <c r="I64" s="79"/>
    </row>
    <row r="65" spans="1:13" x14ac:dyDescent="0.25">
      <c r="A65" s="99"/>
      <c r="B65" s="99"/>
      <c r="C65" s="100">
        <v>52</v>
      </c>
      <c r="D65" s="106" t="s">
        <v>53</v>
      </c>
      <c r="E65" s="98">
        <f>983496.85+26226.5+92217.18</f>
        <v>1101940.53</v>
      </c>
      <c r="F65" s="98">
        <v>2178000</v>
      </c>
      <c r="G65" s="98">
        <f>817.16+1020382.11</f>
        <v>1021199.27</v>
      </c>
      <c r="H65" s="79">
        <f t="shared" si="5"/>
        <v>92.672811481033364</v>
      </c>
      <c r="I65" s="79">
        <f t="shared" si="6"/>
        <v>46.887018824609733</v>
      </c>
    </row>
    <row r="66" spans="1:13" ht="25.5" x14ac:dyDescent="0.25">
      <c r="A66" s="102"/>
      <c r="B66" s="102">
        <v>3121</v>
      </c>
      <c r="C66" s="102"/>
      <c r="D66" s="104" t="s">
        <v>74</v>
      </c>
      <c r="E66" s="79">
        <f>SUM(E67:E71)</f>
        <v>36165.760000000002</v>
      </c>
      <c r="F66" s="79">
        <f>F67+F68+F69+F70+F71</f>
        <v>79800</v>
      </c>
      <c r="G66" s="79">
        <f>SUM(G67:G71)</f>
        <v>43633.409999999996</v>
      </c>
      <c r="H66" s="79">
        <f t="shared" si="5"/>
        <v>120.64839782158592</v>
      </c>
      <c r="I66" s="79">
        <f t="shared" si="6"/>
        <v>54.678458646616534</v>
      </c>
      <c r="M66" s="166"/>
    </row>
    <row r="67" spans="1:13" x14ac:dyDescent="0.25">
      <c r="A67" s="99"/>
      <c r="B67" s="99"/>
      <c r="C67" s="100">
        <v>11</v>
      </c>
      <c r="D67" s="106" t="s">
        <v>18</v>
      </c>
      <c r="E67" s="98">
        <v>6720.72</v>
      </c>
      <c r="F67" s="98">
        <v>6300</v>
      </c>
      <c r="G67" s="98">
        <v>3782.88</v>
      </c>
      <c r="H67" s="79">
        <f t="shared" si="5"/>
        <v>56.286826411455912</v>
      </c>
      <c r="I67" s="79">
        <f t="shared" si="6"/>
        <v>60.04571428571429</v>
      </c>
    </row>
    <row r="68" spans="1:13" ht="25.5" x14ac:dyDescent="0.25">
      <c r="A68" s="99"/>
      <c r="B68" s="99"/>
      <c r="C68" s="100">
        <v>43</v>
      </c>
      <c r="D68" s="106" t="s">
        <v>54</v>
      </c>
      <c r="E68" s="98"/>
      <c r="F68" s="98"/>
      <c r="G68" s="98"/>
      <c r="H68" s="79"/>
      <c r="I68" s="79"/>
    </row>
    <row r="69" spans="1:13" x14ac:dyDescent="0.25">
      <c r="A69" s="99"/>
      <c r="B69" s="99"/>
      <c r="C69" s="100">
        <v>44</v>
      </c>
      <c r="D69" s="106" t="s">
        <v>62</v>
      </c>
      <c r="E69" s="98"/>
      <c r="F69" s="98"/>
      <c r="G69" s="98"/>
      <c r="H69" s="79"/>
      <c r="I69" s="79"/>
    </row>
    <row r="70" spans="1:13" x14ac:dyDescent="0.25">
      <c r="A70" s="99"/>
      <c r="B70" s="99"/>
      <c r="C70" s="100">
        <v>5231</v>
      </c>
      <c r="D70" s="106" t="s">
        <v>57</v>
      </c>
      <c r="E70" s="98"/>
      <c r="F70" s="98">
        <f>2400+2100</f>
        <v>4500</v>
      </c>
      <c r="G70" s="98">
        <v>2800</v>
      </c>
      <c r="H70" s="79"/>
      <c r="I70" s="79"/>
    </row>
    <row r="71" spans="1:13" ht="25.5" x14ac:dyDescent="0.25">
      <c r="A71" s="99"/>
      <c r="B71" s="99"/>
      <c r="C71" s="100">
        <v>501</v>
      </c>
      <c r="D71" s="106" t="s">
        <v>146</v>
      </c>
      <c r="E71" s="98">
        <v>29445.040000000001</v>
      </c>
      <c r="F71" s="98">
        <v>69000</v>
      </c>
      <c r="G71" s="98">
        <v>37050.53</v>
      </c>
      <c r="H71" s="79">
        <f t="shared" si="5"/>
        <v>125.82944360068792</v>
      </c>
      <c r="I71" s="79">
        <f t="shared" si="6"/>
        <v>53.696420289855077</v>
      </c>
    </row>
    <row r="72" spans="1:13" ht="25.5" x14ac:dyDescent="0.25">
      <c r="A72" s="102"/>
      <c r="B72" s="102">
        <v>3132</v>
      </c>
      <c r="C72" s="103"/>
      <c r="D72" s="104" t="s">
        <v>75</v>
      </c>
      <c r="E72" s="79">
        <f>SUM(E73:E78)</f>
        <v>191176.81</v>
      </c>
      <c r="F72" s="79">
        <f>SUM(F73:F78)</f>
        <v>395980</v>
      </c>
      <c r="G72" s="79">
        <f>SUM(G73:G78)</f>
        <v>178651.59</v>
      </c>
      <c r="H72" s="79">
        <f t="shared" si="5"/>
        <v>93.448358093222708</v>
      </c>
      <c r="I72" s="79">
        <f t="shared" si="6"/>
        <v>45.116316480630339</v>
      </c>
    </row>
    <row r="73" spans="1:13" x14ac:dyDescent="0.25">
      <c r="A73" s="99"/>
      <c r="B73" s="99"/>
      <c r="C73" s="100">
        <v>11</v>
      </c>
      <c r="D73" s="106" t="s">
        <v>18</v>
      </c>
      <c r="E73" s="98">
        <v>15049.62</v>
      </c>
      <c r="F73" s="98">
        <f>16100+280</f>
        <v>16380</v>
      </c>
      <c r="G73" s="98">
        <v>5406.38</v>
      </c>
      <c r="H73" s="79">
        <f t="shared" si="5"/>
        <v>35.923697741205423</v>
      </c>
      <c r="I73" s="79">
        <f t="shared" si="6"/>
        <v>33.005982905982904</v>
      </c>
    </row>
    <row r="74" spans="1:13" x14ac:dyDescent="0.25">
      <c r="A74" s="99"/>
      <c r="B74" s="99"/>
      <c r="C74" s="100">
        <v>31</v>
      </c>
      <c r="D74" s="106" t="s">
        <v>44</v>
      </c>
      <c r="E74" s="98"/>
      <c r="F74" s="98"/>
      <c r="G74" s="98"/>
      <c r="H74" s="79"/>
      <c r="I74" s="79"/>
    </row>
    <row r="75" spans="1:13" ht="25.5" x14ac:dyDescent="0.25">
      <c r="A75" s="99"/>
      <c r="B75" s="99"/>
      <c r="C75" s="100">
        <v>43</v>
      </c>
      <c r="D75" s="106" t="s">
        <v>54</v>
      </c>
      <c r="E75" s="98"/>
      <c r="F75" s="98"/>
      <c r="G75" s="98"/>
      <c r="H75" s="79"/>
      <c r="I75" s="79"/>
    </row>
    <row r="76" spans="1:13" ht="25.5" x14ac:dyDescent="0.25">
      <c r="A76" s="99"/>
      <c r="B76" s="99"/>
      <c r="C76" s="100">
        <v>501</v>
      </c>
      <c r="D76" s="106" t="s">
        <v>146</v>
      </c>
      <c r="E76" s="98"/>
      <c r="F76" s="98"/>
      <c r="G76" s="98"/>
      <c r="H76" s="79"/>
      <c r="I76" s="79"/>
    </row>
    <row r="77" spans="1:13" x14ac:dyDescent="0.25">
      <c r="A77" s="99"/>
      <c r="B77" s="99"/>
      <c r="C77" s="100">
        <v>5231</v>
      </c>
      <c r="D77" s="106" t="s">
        <v>57</v>
      </c>
      <c r="E77" s="98"/>
      <c r="F77" s="98">
        <f>11734+5866</f>
        <v>17600</v>
      </c>
      <c r="G77" s="98">
        <v>5977.6</v>
      </c>
      <c r="H77" s="79"/>
      <c r="I77" s="79">
        <f t="shared" si="6"/>
        <v>33.963636363636368</v>
      </c>
    </row>
    <row r="78" spans="1:13" ht="25.5" x14ac:dyDescent="0.25">
      <c r="A78" s="99"/>
      <c r="B78" s="99"/>
      <c r="C78" s="100">
        <v>501</v>
      </c>
      <c r="D78" s="106" t="s">
        <v>146</v>
      </c>
      <c r="E78" s="98">
        <v>176127.19</v>
      </c>
      <c r="F78" s="98">
        <v>362000</v>
      </c>
      <c r="G78" s="98">
        <f>134.84+167132.77</f>
        <v>167267.60999999999</v>
      </c>
      <c r="H78" s="79">
        <f t="shared" si="5"/>
        <v>94.969782916538875</v>
      </c>
      <c r="I78" s="79">
        <f t="shared" si="6"/>
        <v>46.206522099447511</v>
      </c>
    </row>
    <row r="79" spans="1:13" x14ac:dyDescent="0.25">
      <c r="A79" s="102"/>
      <c r="B79" s="102">
        <v>3211</v>
      </c>
      <c r="C79" s="103"/>
      <c r="D79" s="104" t="s">
        <v>76</v>
      </c>
      <c r="E79" s="79">
        <f>SUM(E80:E86)</f>
        <v>2079.1</v>
      </c>
      <c r="F79" s="79">
        <f>SUM(F80:F86)</f>
        <v>4000</v>
      </c>
      <c r="G79" s="79">
        <f>SUM(G80:G86)</f>
        <v>3882</v>
      </c>
      <c r="H79" s="79">
        <f t="shared" si="5"/>
        <v>186.71540570439134</v>
      </c>
      <c r="I79" s="79">
        <f t="shared" si="6"/>
        <v>97.05</v>
      </c>
    </row>
    <row r="80" spans="1:13" x14ac:dyDescent="0.25">
      <c r="A80" s="99"/>
      <c r="B80" s="99"/>
      <c r="C80" s="100">
        <v>11</v>
      </c>
      <c r="D80" s="106" t="s">
        <v>18</v>
      </c>
      <c r="E80" s="101">
        <f>60+2019.1</f>
        <v>2079.1</v>
      </c>
      <c r="F80" s="101">
        <v>4000</v>
      </c>
      <c r="G80" s="101">
        <f>3612+30</f>
        <v>3642</v>
      </c>
      <c r="H80" s="79"/>
      <c r="I80" s="79"/>
    </row>
    <row r="81" spans="1:9" x14ac:dyDescent="0.25">
      <c r="A81" s="99"/>
      <c r="B81" s="99"/>
      <c r="C81" s="100">
        <v>31</v>
      </c>
      <c r="D81" s="106" t="s">
        <v>44</v>
      </c>
      <c r="E81" s="98"/>
      <c r="F81" s="101"/>
      <c r="G81" s="101"/>
      <c r="H81" s="79"/>
      <c r="I81" s="79"/>
    </row>
    <row r="82" spans="1:9" ht="25.5" x14ac:dyDescent="0.25">
      <c r="A82" s="99"/>
      <c r="B82" s="99"/>
      <c r="C82" s="100">
        <v>43</v>
      </c>
      <c r="D82" s="106" t="s">
        <v>54</v>
      </c>
      <c r="E82" s="98"/>
      <c r="F82" s="101"/>
      <c r="G82" s="101"/>
      <c r="H82" s="79"/>
      <c r="I82" s="79"/>
    </row>
    <row r="83" spans="1:9" x14ac:dyDescent="0.25">
      <c r="A83" s="99"/>
      <c r="B83" s="99"/>
      <c r="C83" s="100">
        <v>44</v>
      </c>
      <c r="D83" s="106" t="s">
        <v>62</v>
      </c>
      <c r="E83" s="98"/>
      <c r="F83" s="98"/>
      <c r="G83" s="98"/>
      <c r="H83" s="79"/>
      <c r="I83" s="79"/>
    </row>
    <row r="84" spans="1:9" x14ac:dyDescent="0.25">
      <c r="A84" s="99"/>
      <c r="B84" s="99"/>
      <c r="C84" s="100">
        <v>5231</v>
      </c>
      <c r="D84" s="106" t="s">
        <v>57</v>
      </c>
      <c r="E84" s="101"/>
      <c r="F84" s="101"/>
      <c r="G84" s="101">
        <v>240</v>
      </c>
      <c r="H84" s="79"/>
      <c r="I84" s="79"/>
    </row>
    <row r="85" spans="1:9" x14ac:dyDescent="0.25">
      <c r="A85" s="99"/>
      <c r="B85" s="99"/>
      <c r="C85" s="100">
        <v>52</v>
      </c>
      <c r="D85" s="106" t="s">
        <v>53</v>
      </c>
      <c r="E85" s="98"/>
      <c r="F85" s="101"/>
      <c r="G85" s="101"/>
      <c r="H85" s="79"/>
      <c r="I85" s="79"/>
    </row>
    <row r="86" spans="1:9" x14ac:dyDescent="0.25">
      <c r="A86" s="99"/>
      <c r="B86" s="99"/>
      <c r="C86" s="100">
        <v>61</v>
      </c>
      <c r="D86" s="106" t="s">
        <v>58</v>
      </c>
      <c r="E86" s="98"/>
      <c r="F86" s="101"/>
      <c r="G86" s="101"/>
      <c r="H86" s="79"/>
      <c r="I86" s="79"/>
    </row>
    <row r="87" spans="1:9" x14ac:dyDescent="0.25">
      <c r="A87" s="102"/>
      <c r="B87" s="102">
        <v>3212</v>
      </c>
      <c r="C87" s="103"/>
      <c r="D87" s="104" t="s">
        <v>77</v>
      </c>
      <c r="E87" s="79">
        <f>SUM(E88:E92)</f>
        <v>81186.92</v>
      </c>
      <c r="F87" s="79">
        <f>SUM(F88:F92)</f>
        <v>172900</v>
      </c>
      <c r="G87" s="79">
        <f>SUM(G88:G92)</f>
        <v>76672.78</v>
      </c>
      <c r="H87" s="79">
        <f t="shared" si="5"/>
        <v>94.439818630882911</v>
      </c>
      <c r="I87" s="79">
        <f t="shared" si="6"/>
        <v>44.345159051474845</v>
      </c>
    </row>
    <row r="88" spans="1:9" x14ac:dyDescent="0.25">
      <c r="A88" s="99"/>
      <c r="B88" s="99"/>
      <c r="C88" s="100">
        <v>11</v>
      </c>
      <c r="D88" s="106" t="s">
        <v>18</v>
      </c>
      <c r="E88" s="98">
        <v>4760.97</v>
      </c>
      <c r="F88" s="98">
        <v>5300</v>
      </c>
      <c r="G88" s="98">
        <v>2357.17</v>
      </c>
      <c r="H88" s="79">
        <f t="shared" si="5"/>
        <v>49.510288869705121</v>
      </c>
      <c r="I88" s="79">
        <f t="shared" si="6"/>
        <v>44.47490566037736</v>
      </c>
    </row>
    <row r="89" spans="1:9" x14ac:dyDescent="0.25">
      <c r="A89" s="99"/>
      <c r="B89" s="99"/>
      <c r="C89" s="100">
        <v>31</v>
      </c>
      <c r="D89" s="106" t="s">
        <v>44</v>
      </c>
      <c r="E89" s="98"/>
      <c r="F89" s="101"/>
      <c r="G89" s="101"/>
      <c r="H89" s="79"/>
      <c r="I89" s="79"/>
    </row>
    <row r="90" spans="1:9" x14ac:dyDescent="0.25">
      <c r="A90" s="99"/>
      <c r="B90" s="99"/>
      <c r="C90" s="100">
        <v>5231</v>
      </c>
      <c r="D90" s="106" t="s">
        <v>57</v>
      </c>
      <c r="E90" s="98"/>
      <c r="F90" s="98">
        <f>3734+1866</f>
        <v>5600</v>
      </c>
      <c r="G90" s="98">
        <v>2297.84</v>
      </c>
      <c r="H90" s="79"/>
      <c r="I90" s="79">
        <f t="shared" si="6"/>
        <v>41.032857142857146</v>
      </c>
    </row>
    <row r="91" spans="1:9" ht="25.5" x14ac:dyDescent="0.25">
      <c r="A91" s="99"/>
      <c r="B91" s="99"/>
      <c r="C91" s="100">
        <v>501</v>
      </c>
      <c r="D91" s="106" t="s">
        <v>146</v>
      </c>
      <c r="E91" s="98">
        <v>76425.95</v>
      </c>
      <c r="F91" s="98">
        <v>162000</v>
      </c>
      <c r="G91" s="98">
        <v>72017.77</v>
      </c>
      <c r="H91" s="79">
        <f t="shared" si="5"/>
        <v>94.232090016545428</v>
      </c>
      <c r="I91" s="79">
        <f t="shared" si="6"/>
        <v>44.455413580246919</v>
      </c>
    </row>
    <row r="92" spans="1:9" x14ac:dyDescent="0.25">
      <c r="A92" s="99"/>
      <c r="B92" s="99"/>
      <c r="C92" s="100">
        <v>61</v>
      </c>
      <c r="D92" s="106" t="s">
        <v>58</v>
      </c>
      <c r="E92" s="98"/>
      <c r="F92" s="101"/>
      <c r="G92" s="101"/>
      <c r="H92" s="79"/>
      <c r="I92" s="79"/>
    </row>
    <row r="93" spans="1:9" ht="25.5" x14ac:dyDescent="0.25">
      <c r="A93" s="102"/>
      <c r="B93" s="102">
        <v>3213</v>
      </c>
      <c r="C93" s="103"/>
      <c r="D93" s="104" t="s">
        <v>78</v>
      </c>
      <c r="E93" s="79">
        <f>SUM(E94:E100)</f>
        <v>850</v>
      </c>
      <c r="F93" s="79">
        <f>SUM(F94:F100)</f>
        <v>2700</v>
      </c>
      <c r="G93" s="79">
        <f>SUM(G94:G100)</f>
        <v>2853.13</v>
      </c>
      <c r="H93" s="79">
        <f t="shared" si="5"/>
        <v>335.66235294117649</v>
      </c>
      <c r="I93" s="79">
        <f t="shared" si="6"/>
        <v>105.67148148148149</v>
      </c>
    </row>
    <row r="94" spans="1:9" x14ac:dyDescent="0.25">
      <c r="A94" s="99"/>
      <c r="B94" s="99"/>
      <c r="C94" s="100">
        <v>11</v>
      </c>
      <c r="D94" s="106" t="s">
        <v>18</v>
      </c>
      <c r="E94" s="101">
        <v>850</v>
      </c>
      <c r="F94" s="101">
        <v>2700</v>
      </c>
      <c r="G94" s="101">
        <v>1030.53</v>
      </c>
      <c r="H94" s="79"/>
      <c r="I94" s="79"/>
    </row>
    <row r="95" spans="1:9" x14ac:dyDescent="0.25">
      <c r="A95" s="99"/>
      <c r="B95" s="99"/>
      <c r="C95" s="100">
        <v>31</v>
      </c>
      <c r="D95" s="106" t="s">
        <v>44</v>
      </c>
      <c r="E95" s="98"/>
      <c r="F95" s="101"/>
      <c r="G95" s="101"/>
      <c r="H95" s="79"/>
      <c r="I95" s="79"/>
    </row>
    <row r="96" spans="1:9" ht="25.5" x14ac:dyDescent="0.25">
      <c r="A96" s="99"/>
      <c r="B96" s="99"/>
      <c r="C96" s="100">
        <v>43</v>
      </c>
      <c r="D96" s="106" t="s">
        <v>54</v>
      </c>
      <c r="E96" s="98"/>
      <c r="F96" s="101"/>
      <c r="G96" s="101"/>
      <c r="H96" s="79"/>
      <c r="I96" s="79"/>
    </row>
    <row r="97" spans="1:9" x14ac:dyDescent="0.25">
      <c r="A97" s="99"/>
      <c r="B97" s="99"/>
      <c r="C97" s="100">
        <v>44</v>
      </c>
      <c r="D97" s="106" t="s">
        <v>62</v>
      </c>
      <c r="E97" s="98"/>
      <c r="F97" s="98"/>
      <c r="G97" s="98"/>
      <c r="H97" s="79"/>
      <c r="I97" s="79"/>
    </row>
    <row r="98" spans="1:9" x14ac:dyDescent="0.25">
      <c r="A98" s="99"/>
      <c r="B98" s="99"/>
      <c r="C98" s="100">
        <v>5231</v>
      </c>
      <c r="D98" s="106" t="s">
        <v>57</v>
      </c>
      <c r="E98" s="98"/>
      <c r="F98" s="101"/>
      <c r="G98" s="101"/>
      <c r="H98" s="79"/>
      <c r="I98" s="79"/>
    </row>
    <row r="99" spans="1:9" ht="25.5" x14ac:dyDescent="0.25">
      <c r="A99" s="99"/>
      <c r="B99" s="99"/>
      <c r="C99" s="100">
        <v>501</v>
      </c>
      <c r="D99" s="106" t="s">
        <v>146</v>
      </c>
      <c r="E99" s="98"/>
      <c r="F99" s="101"/>
      <c r="G99" s="101">
        <v>1822.6</v>
      </c>
      <c r="H99" s="79"/>
      <c r="I99" s="79"/>
    </row>
    <row r="100" spans="1:9" x14ac:dyDescent="0.25">
      <c r="A100" s="99"/>
      <c r="B100" s="99"/>
      <c r="C100" s="100">
        <v>61</v>
      </c>
      <c r="D100" s="106" t="s">
        <v>58</v>
      </c>
      <c r="E100" s="98"/>
      <c r="F100" s="101"/>
      <c r="G100" s="101"/>
      <c r="H100" s="79"/>
      <c r="I100" s="79"/>
    </row>
    <row r="101" spans="1:9" ht="25.5" x14ac:dyDescent="0.25">
      <c r="A101" s="102"/>
      <c r="B101" s="102">
        <v>3214</v>
      </c>
      <c r="C101" s="103"/>
      <c r="D101" s="104" t="s">
        <v>79</v>
      </c>
      <c r="E101" s="79">
        <f>SUM(E102:E108)</f>
        <v>2568.2399999999998</v>
      </c>
      <c r="F101" s="79">
        <f>SUM(F102:F108)</f>
        <v>5000</v>
      </c>
      <c r="G101" s="79">
        <f>SUM(G102:G108)</f>
        <v>3268.45</v>
      </c>
      <c r="H101" s="79">
        <f t="shared" si="5"/>
        <v>127.26419649253964</v>
      </c>
      <c r="I101" s="79">
        <f t="shared" si="6"/>
        <v>65.369</v>
      </c>
    </row>
    <row r="102" spans="1:9" x14ac:dyDescent="0.25">
      <c r="A102" s="99"/>
      <c r="B102" s="99"/>
      <c r="C102" s="100">
        <v>11</v>
      </c>
      <c r="D102" s="106" t="s">
        <v>18</v>
      </c>
      <c r="E102" s="101">
        <v>2568.2399999999998</v>
      </c>
      <c r="F102" s="101">
        <v>5000</v>
      </c>
      <c r="G102" s="101">
        <v>3111.45</v>
      </c>
      <c r="H102" s="79"/>
      <c r="I102" s="79"/>
    </row>
    <row r="103" spans="1:9" ht="25.5" x14ac:dyDescent="0.25">
      <c r="A103" s="99"/>
      <c r="B103" s="99"/>
      <c r="C103" s="100">
        <v>501</v>
      </c>
      <c r="D103" s="106" t="s">
        <v>146</v>
      </c>
      <c r="E103" s="98"/>
      <c r="F103" s="101"/>
      <c r="G103" s="101"/>
      <c r="H103" s="79"/>
      <c r="I103" s="79"/>
    </row>
    <row r="104" spans="1:9" ht="25.5" x14ac:dyDescent="0.25">
      <c r="A104" s="99"/>
      <c r="B104" s="99"/>
      <c r="C104" s="100">
        <v>43</v>
      </c>
      <c r="D104" s="106" t="s">
        <v>54</v>
      </c>
      <c r="E104" s="98"/>
      <c r="F104" s="101"/>
      <c r="G104" s="101"/>
      <c r="H104" s="79"/>
      <c r="I104" s="79"/>
    </row>
    <row r="105" spans="1:9" x14ac:dyDescent="0.25">
      <c r="A105" s="99"/>
      <c r="B105" s="99"/>
      <c r="C105" s="100">
        <v>44</v>
      </c>
      <c r="D105" s="106" t="s">
        <v>62</v>
      </c>
      <c r="E105" s="98"/>
      <c r="F105" s="98"/>
      <c r="G105" s="98"/>
      <c r="H105" s="79"/>
      <c r="I105" s="79"/>
    </row>
    <row r="106" spans="1:9" x14ac:dyDescent="0.25">
      <c r="A106" s="99"/>
      <c r="B106" s="99"/>
      <c r="C106" s="100">
        <v>51</v>
      </c>
      <c r="D106" s="106" t="s">
        <v>57</v>
      </c>
      <c r="E106" s="98"/>
      <c r="F106" s="101"/>
      <c r="G106" s="101"/>
      <c r="H106" s="79"/>
      <c r="I106" s="79"/>
    </row>
    <row r="107" spans="1:9" ht="25.5" x14ac:dyDescent="0.25">
      <c r="A107" s="99"/>
      <c r="B107" s="99"/>
      <c r="C107" s="100">
        <v>501</v>
      </c>
      <c r="D107" s="106" t="s">
        <v>146</v>
      </c>
      <c r="E107" s="98"/>
      <c r="F107" s="101"/>
      <c r="G107" s="101">
        <v>157</v>
      </c>
      <c r="H107" s="79"/>
      <c r="I107" s="79"/>
    </row>
    <row r="108" spans="1:9" x14ac:dyDescent="0.25">
      <c r="A108" s="99"/>
      <c r="B108" s="99"/>
      <c r="C108" s="100">
        <v>61</v>
      </c>
      <c r="D108" s="106" t="s">
        <v>58</v>
      </c>
      <c r="E108" s="98"/>
      <c r="F108" s="101"/>
      <c r="G108" s="101"/>
      <c r="H108" s="79"/>
      <c r="I108" s="79"/>
    </row>
    <row r="109" spans="1:9" ht="25.5" x14ac:dyDescent="0.25">
      <c r="A109" s="102"/>
      <c r="B109" s="102">
        <v>3221</v>
      </c>
      <c r="C109" s="103"/>
      <c r="D109" s="104" t="s">
        <v>80</v>
      </c>
      <c r="E109" s="79">
        <f>SUM(E110:E115)</f>
        <v>6770.4800000000005</v>
      </c>
      <c r="F109" s="79">
        <f>SUM(F110:F115)</f>
        <v>15500</v>
      </c>
      <c r="G109" s="79">
        <f>SUM(G110:G115)</f>
        <v>6547.14</v>
      </c>
      <c r="H109" s="79">
        <f t="shared" ref="H109:H116" si="7">(G109/E109)*100</f>
        <v>96.701267856931864</v>
      </c>
      <c r="I109" s="79">
        <f t="shared" ref="I109" si="8">(G109/F109)*100</f>
        <v>42.239612903225812</v>
      </c>
    </row>
    <row r="110" spans="1:9" x14ac:dyDescent="0.25">
      <c r="A110" s="99"/>
      <c r="B110" s="99"/>
      <c r="C110" s="100">
        <v>11</v>
      </c>
      <c r="D110" s="106" t="s">
        <v>18</v>
      </c>
      <c r="E110" s="101">
        <v>6095.84</v>
      </c>
      <c r="F110" s="101">
        <v>10750</v>
      </c>
      <c r="G110" s="101">
        <v>6106.92</v>
      </c>
      <c r="H110" s="79"/>
      <c r="I110" s="79"/>
    </row>
    <row r="111" spans="1:9" x14ac:dyDescent="0.25">
      <c r="A111" s="99"/>
      <c r="B111" s="99"/>
      <c r="C111" s="100">
        <v>31</v>
      </c>
      <c r="D111" s="106" t="s">
        <v>44</v>
      </c>
      <c r="E111" s="98"/>
      <c r="F111" s="98"/>
      <c r="G111" s="98"/>
      <c r="H111" s="79"/>
      <c r="I111" s="79"/>
    </row>
    <row r="112" spans="1:9" ht="25.5" x14ac:dyDescent="0.25">
      <c r="A112" s="99"/>
      <c r="B112" s="99"/>
      <c r="C112" s="100">
        <v>43</v>
      </c>
      <c r="D112" s="106" t="s">
        <v>54</v>
      </c>
      <c r="E112" s="98">
        <v>674.64</v>
      </c>
      <c r="F112" s="101"/>
      <c r="G112" s="101"/>
      <c r="H112" s="79"/>
      <c r="I112" s="79"/>
    </row>
    <row r="113" spans="1:9" x14ac:dyDescent="0.25">
      <c r="A113" s="99"/>
      <c r="B113" s="99"/>
      <c r="C113" s="100">
        <v>44</v>
      </c>
      <c r="D113" s="106" t="s">
        <v>62</v>
      </c>
      <c r="E113" s="98"/>
      <c r="F113" s="98"/>
      <c r="G113" s="98"/>
      <c r="H113" s="79"/>
      <c r="I113" s="79"/>
    </row>
    <row r="114" spans="1:9" ht="25.5" x14ac:dyDescent="0.25">
      <c r="A114" s="99"/>
      <c r="B114" s="99"/>
      <c r="C114" s="100">
        <v>501</v>
      </c>
      <c r="D114" s="106" t="s">
        <v>146</v>
      </c>
      <c r="E114" s="101"/>
      <c r="F114" s="101">
        <v>4750</v>
      </c>
      <c r="G114" s="101">
        <f>100.46+339.76</f>
        <v>440.21999999999997</v>
      </c>
      <c r="H114" s="79"/>
      <c r="I114" s="79"/>
    </row>
    <row r="115" spans="1:9" x14ac:dyDescent="0.25">
      <c r="A115" s="99"/>
      <c r="B115" s="99"/>
      <c r="C115" s="100">
        <v>61</v>
      </c>
      <c r="D115" s="106" t="s">
        <v>58</v>
      </c>
      <c r="E115" s="98"/>
      <c r="F115" s="101"/>
      <c r="G115" s="101"/>
      <c r="H115" s="79"/>
      <c r="I115" s="79"/>
    </row>
    <row r="116" spans="1:9" x14ac:dyDescent="0.25">
      <c r="A116" s="102"/>
      <c r="B116" s="102">
        <v>3222</v>
      </c>
      <c r="C116" s="103"/>
      <c r="D116" s="104" t="s">
        <v>81</v>
      </c>
      <c r="E116" s="79">
        <f>SUM(E117:E123)</f>
        <v>55884.73</v>
      </c>
      <c r="F116" s="79">
        <f>SUM(F117:F123)</f>
        <v>115000</v>
      </c>
      <c r="G116" s="79">
        <f>SUM(G117:G123)</f>
        <v>55454.18</v>
      </c>
      <c r="H116" s="79">
        <f t="shared" si="7"/>
        <v>99.229574876714977</v>
      </c>
      <c r="I116" s="79">
        <f t="shared" ref="I116:I124" si="9">(G116/F116)*100</f>
        <v>48.22102608695652</v>
      </c>
    </row>
    <row r="117" spans="1:9" x14ac:dyDescent="0.25">
      <c r="A117" s="99"/>
      <c r="B117" s="99"/>
      <c r="C117" s="100">
        <v>11</v>
      </c>
      <c r="D117" s="106" t="s">
        <v>18</v>
      </c>
      <c r="E117" s="98"/>
      <c r="F117" s="101"/>
      <c r="G117" s="101"/>
      <c r="H117" s="79"/>
      <c r="I117" s="79"/>
    </row>
    <row r="118" spans="1:9" x14ac:dyDescent="0.25">
      <c r="A118" s="99"/>
      <c r="B118" s="99"/>
      <c r="C118" s="100">
        <v>31</v>
      </c>
      <c r="D118" s="106" t="s">
        <v>44</v>
      </c>
      <c r="E118" s="98"/>
      <c r="F118" s="101"/>
      <c r="G118" s="101"/>
      <c r="H118" s="79"/>
      <c r="I118" s="79"/>
    </row>
    <row r="119" spans="1:9" ht="25.5" x14ac:dyDescent="0.25">
      <c r="A119" s="99"/>
      <c r="B119" s="99"/>
      <c r="C119" s="100">
        <v>43</v>
      </c>
      <c r="D119" s="106" t="s">
        <v>54</v>
      </c>
      <c r="E119" s="98"/>
      <c r="F119" s="98"/>
      <c r="G119" s="98"/>
      <c r="H119" s="79"/>
      <c r="I119" s="79"/>
    </row>
    <row r="120" spans="1:9" x14ac:dyDescent="0.25">
      <c r="A120" s="99"/>
      <c r="B120" s="99"/>
      <c r="C120" s="100">
        <v>44</v>
      </c>
      <c r="D120" s="106" t="s">
        <v>62</v>
      </c>
      <c r="E120" s="98"/>
      <c r="F120" s="98"/>
      <c r="G120" s="98"/>
      <c r="H120" s="79"/>
      <c r="I120" s="79"/>
    </row>
    <row r="121" spans="1:9" ht="25.5" x14ac:dyDescent="0.25">
      <c r="A121" s="99"/>
      <c r="B121" s="99"/>
      <c r="C121" s="100">
        <v>501</v>
      </c>
      <c r="D121" s="106" t="s">
        <v>146</v>
      </c>
      <c r="E121" s="98"/>
      <c r="F121" s="101"/>
      <c r="G121" s="101"/>
      <c r="H121" s="79"/>
      <c r="I121" s="79"/>
    </row>
    <row r="122" spans="1:9" ht="25.5" x14ac:dyDescent="0.25">
      <c r="A122" s="99"/>
      <c r="B122" s="99"/>
      <c r="C122" s="100">
        <v>501</v>
      </c>
      <c r="D122" s="106" t="s">
        <v>146</v>
      </c>
      <c r="E122" s="101">
        <v>55884.73</v>
      </c>
      <c r="F122" s="101">
        <f>10000+105000</f>
        <v>115000</v>
      </c>
      <c r="G122" s="101">
        <v>55454.18</v>
      </c>
      <c r="H122" s="79"/>
      <c r="I122" s="79">
        <f t="shared" si="9"/>
        <v>48.22102608695652</v>
      </c>
    </row>
    <row r="123" spans="1:9" x14ac:dyDescent="0.25">
      <c r="A123" s="99"/>
      <c r="B123" s="99"/>
      <c r="C123" s="100">
        <v>61</v>
      </c>
      <c r="D123" s="106" t="s">
        <v>58</v>
      </c>
      <c r="E123" s="98"/>
      <c r="F123" s="101"/>
      <c r="G123" s="101"/>
      <c r="H123" s="79"/>
      <c r="I123" s="79"/>
    </row>
    <row r="124" spans="1:9" x14ac:dyDescent="0.25">
      <c r="A124" s="102"/>
      <c r="B124" s="102">
        <v>3223</v>
      </c>
      <c r="C124" s="103"/>
      <c r="D124" s="104" t="s">
        <v>82</v>
      </c>
      <c r="E124" s="79">
        <f>SUM(E125:E131)</f>
        <v>12694.06</v>
      </c>
      <c r="F124" s="79">
        <f>SUM(F125:F131)</f>
        <v>20000</v>
      </c>
      <c r="G124" s="79">
        <f>SUM(G125:G131)</f>
        <v>13039.62</v>
      </c>
      <c r="H124" s="79">
        <f t="shared" ref="H124:H132" si="10">(G124/E124)*100</f>
        <v>102.72221810831208</v>
      </c>
      <c r="I124" s="79">
        <f t="shared" si="9"/>
        <v>65.198099999999997</v>
      </c>
    </row>
    <row r="125" spans="1:9" x14ac:dyDescent="0.25">
      <c r="A125" s="99"/>
      <c r="B125" s="99"/>
      <c r="C125" s="100">
        <v>11</v>
      </c>
      <c r="D125" s="106" t="s">
        <v>18</v>
      </c>
      <c r="E125" s="101">
        <v>12694.06</v>
      </c>
      <c r="F125" s="101">
        <v>20000</v>
      </c>
      <c r="G125" s="101">
        <v>13039.62</v>
      </c>
      <c r="H125" s="79"/>
      <c r="I125" s="79"/>
    </row>
    <row r="126" spans="1:9" x14ac:dyDescent="0.25">
      <c r="A126" s="99"/>
      <c r="B126" s="99"/>
      <c r="C126" s="100">
        <v>31</v>
      </c>
      <c r="D126" s="106" t="s">
        <v>44</v>
      </c>
      <c r="E126" s="98"/>
      <c r="F126" s="101"/>
      <c r="G126" s="101"/>
      <c r="H126" s="79"/>
      <c r="I126" s="79"/>
    </row>
    <row r="127" spans="1:9" ht="25.5" x14ac:dyDescent="0.25">
      <c r="A127" s="99"/>
      <c r="B127" s="99"/>
      <c r="C127" s="100">
        <v>43</v>
      </c>
      <c r="D127" s="106" t="s">
        <v>54</v>
      </c>
      <c r="E127" s="98"/>
      <c r="F127" s="101"/>
      <c r="G127" s="101"/>
      <c r="H127" s="79"/>
      <c r="I127" s="79"/>
    </row>
    <row r="128" spans="1:9" x14ac:dyDescent="0.25">
      <c r="A128" s="99"/>
      <c r="B128" s="99"/>
      <c r="C128" s="100">
        <v>44</v>
      </c>
      <c r="D128" s="106" t="s">
        <v>62</v>
      </c>
      <c r="E128" s="98"/>
      <c r="F128" s="98"/>
      <c r="G128" s="98"/>
      <c r="H128" s="79"/>
      <c r="I128" s="79"/>
    </row>
    <row r="129" spans="1:9" x14ac:dyDescent="0.25">
      <c r="A129" s="99"/>
      <c r="B129" s="99"/>
      <c r="C129" s="100">
        <v>51</v>
      </c>
      <c r="D129" s="106" t="s">
        <v>57</v>
      </c>
      <c r="E129" s="98"/>
      <c r="F129" s="101"/>
      <c r="G129" s="101"/>
      <c r="H129" s="79"/>
      <c r="I129" s="79"/>
    </row>
    <row r="130" spans="1:9" x14ac:dyDescent="0.25">
      <c r="A130" s="99"/>
      <c r="B130" s="99"/>
      <c r="C130" s="100">
        <v>52</v>
      </c>
      <c r="D130" s="106" t="s">
        <v>53</v>
      </c>
      <c r="E130" s="98"/>
      <c r="F130" s="101"/>
      <c r="G130" s="101"/>
      <c r="H130" s="79"/>
      <c r="I130" s="79"/>
    </row>
    <row r="131" spans="1:9" x14ac:dyDescent="0.25">
      <c r="A131" s="99"/>
      <c r="B131" s="99"/>
      <c r="C131" s="100">
        <v>61</v>
      </c>
      <c r="D131" s="106" t="s">
        <v>58</v>
      </c>
      <c r="E131" s="98"/>
      <c r="F131" s="101"/>
      <c r="G131" s="101"/>
      <c r="H131" s="79"/>
      <c r="I131" s="79"/>
    </row>
    <row r="132" spans="1:9" ht="38.25" x14ac:dyDescent="0.25">
      <c r="A132" s="102"/>
      <c r="B132" s="102">
        <v>3224</v>
      </c>
      <c r="C132" s="103"/>
      <c r="D132" s="104" t="s">
        <v>83</v>
      </c>
      <c r="E132" s="79">
        <f>SUM(E133:E139)</f>
        <v>2593.1800000000003</v>
      </c>
      <c r="F132" s="79">
        <f>SUM(F133:F139)</f>
        <v>2000</v>
      </c>
      <c r="G132" s="79">
        <f>SUM(G133:G139)</f>
        <v>687.38</v>
      </c>
      <c r="H132" s="79">
        <f t="shared" si="10"/>
        <v>26.507222792093106</v>
      </c>
      <c r="I132" s="79">
        <f>(G132/F132)*100</f>
        <v>34.369</v>
      </c>
    </row>
    <row r="133" spans="1:9" x14ac:dyDescent="0.25">
      <c r="A133" s="99"/>
      <c r="B133" s="99"/>
      <c r="C133" s="100">
        <v>11</v>
      </c>
      <c r="D133" s="106" t="s">
        <v>18</v>
      </c>
      <c r="E133" s="101">
        <v>885.64</v>
      </c>
      <c r="F133" s="101">
        <v>2000</v>
      </c>
      <c r="G133" s="101">
        <v>687.38</v>
      </c>
      <c r="H133" s="79"/>
      <c r="I133" s="79"/>
    </row>
    <row r="134" spans="1:9" x14ac:dyDescent="0.25">
      <c r="A134" s="99"/>
      <c r="B134" s="99"/>
      <c r="C134" s="100">
        <v>31</v>
      </c>
      <c r="D134" s="106" t="s">
        <v>44</v>
      </c>
      <c r="E134" s="98"/>
      <c r="F134" s="101"/>
      <c r="G134" s="101"/>
      <c r="H134" s="79"/>
      <c r="I134" s="79"/>
    </row>
    <row r="135" spans="1:9" ht="25.5" x14ac:dyDescent="0.25">
      <c r="A135" s="99"/>
      <c r="B135" s="99"/>
      <c r="C135" s="100">
        <v>43</v>
      </c>
      <c r="D135" s="106" t="s">
        <v>54</v>
      </c>
      <c r="E135" s="98">
        <v>106.1</v>
      </c>
      <c r="F135" s="101"/>
      <c r="G135" s="101"/>
      <c r="H135" s="79"/>
      <c r="I135" s="79"/>
    </row>
    <row r="136" spans="1:9" x14ac:dyDescent="0.25">
      <c r="A136" s="99"/>
      <c r="B136" s="99"/>
      <c r="C136" s="100">
        <v>44</v>
      </c>
      <c r="D136" s="106" t="s">
        <v>62</v>
      </c>
      <c r="E136" s="98"/>
      <c r="F136" s="98"/>
      <c r="G136" s="98"/>
      <c r="H136" s="79"/>
      <c r="I136" s="79"/>
    </row>
    <row r="137" spans="1:9" x14ac:dyDescent="0.25">
      <c r="A137" s="99"/>
      <c r="B137" s="99"/>
      <c r="C137" s="100">
        <v>51</v>
      </c>
      <c r="D137" s="106" t="s">
        <v>57</v>
      </c>
      <c r="E137" s="98"/>
      <c r="F137" s="101"/>
      <c r="G137" s="101"/>
      <c r="H137" s="79"/>
      <c r="I137" s="79"/>
    </row>
    <row r="138" spans="1:9" ht="25.5" x14ac:dyDescent="0.25">
      <c r="A138" s="99"/>
      <c r="B138" s="99"/>
      <c r="C138" s="100">
        <v>501</v>
      </c>
      <c r="D138" s="106" t="s">
        <v>146</v>
      </c>
      <c r="E138" s="98">
        <v>1051.44</v>
      </c>
      <c r="F138" s="101"/>
      <c r="G138" s="101"/>
      <c r="H138" s="79"/>
      <c r="I138" s="79"/>
    </row>
    <row r="139" spans="1:9" x14ac:dyDescent="0.25">
      <c r="A139" s="99"/>
      <c r="B139" s="99"/>
      <c r="C139" s="100">
        <v>61</v>
      </c>
      <c r="D139" s="106" t="s">
        <v>58</v>
      </c>
      <c r="E139" s="98">
        <v>550</v>
      </c>
      <c r="F139" s="101"/>
      <c r="G139" s="101"/>
      <c r="H139" s="79"/>
      <c r="I139" s="79"/>
    </row>
    <row r="140" spans="1:9" x14ac:dyDescent="0.25">
      <c r="A140" s="102"/>
      <c r="B140" s="102">
        <v>3225</v>
      </c>
      <c r="C140" s="103"/>
      <c r="D140" s="104" t="s">
        <v>111</v>
      </c>
      <c r="E140" s="79">
        <f>SUM(E141:E147)</f>
        <v>5797.74</v>
      </c>
      <c r="F140" s="79">
        <f>SUM(F141:F147)</f>
        <v>8470</v>
      </c>
      <c r="G140" s="79">
        <f>SUM(G141:G147)</f>
        <v>3543.01</v>
      </c>
      <c r="H140" s="79">
        <f>(G140/E140)*100</f>
        <v>61.110191212437961</v>
      </c>
      <c r="I140" s="79"/>
    </row>
    <row r="141" spans="1:9" x14ac:dyDescent="0.25">
      <c r="A141" s="99"/>
      <c r="B141" s="99"/>
      <c r="C141" s="100">
        <v>11</v>
      </c>
      <c r="D141" s="106" t="s">
        <v>18</v>
      </c>
      <c r="E141" s="101">
        <v>3499.88</v>
      </c>
      <c r="F141" s="101">
        <v>5500</v>
      </c>
      <c r="G141" s="101">
        <v>1719.43</v>
      </c>
      <c r="H141" s="79"/>
      <c r="I141" s="79"/>
    </row>
    <row r="142" spans="1:9" x14ac:dyDescent="0.25">
      <c r="A142" s="99"/>
      <c r="B142" s="99"/>
      <c r="C142" s="100">
        <v>31</v>
      </c>
      <c r="D142" s="106" t="s">
        <v>44</v>
      </c>
      <c r="E142" s="98"/>
      <c r="F142" s="101"/>
      <c r="G142" s="101">
        <v>7.36</v>
      </c>
      <c r="H142" s="79"/>
      <c r="I142" s="79"/>
    </row>
    <row r="143" spans="1:9" ht="25.5" x14ac:dyDescent="0.25">
      <c r="A143" s="99"/>
      <c r="B143" s="99"/>
      <c r="C143" s="100">
        <v>43</v>
      </c>
      <c r="D143" s="106" t="s">
        <v>54</v>
      </c>
      <c r="E143" s="98">
        <v>343.3</v>
      </c>
      <c r="F143" s="101"/>
      <c r="G143" s="101"/>
      <c r="H143" s="79"/>
      <c r="I143" s="79"/>
    </row>
    <row r="144" spans="1:9" x14ac:dyDescent="0.25">
      <c r="A144" s="99"/>
      <c r="B144" s="99"/>
      <c r="C144" s="100">
        <v>44</v>
      </c>
      <c r="D144" s="106" t="s">
        <v>62</v>
      </c>
      <c r="E144" s="98"/>
      <c r="F144" s="98"/>
      <c r="G144" s="98"/>
      <c r="H144" s="79"/>
      <c r="I144" s="79"/>
    </row>
    <row r="145" spans="1:9" ht="25.5" x14ac:dyDescent="0.25">
      <c r="A145" s="99"/>
      <c r="B145" s="99"/>
      <c r="C145" s="100">
        <v>501</v>
      </c>
      <c r="D145" s="106" t="s">
        <v>146</v>
      </c>
      <c r="E145" s="98"/>
      <c r="F145" s="101"/>
      <c r="G145" s="101"/>
      <c r="H145" s="79"/>
      <c r="I145" s="79"/>
    </row>
    <row r="146" spans="1:9" ht="25.5" x14ac:dyDescent="0.25">
      <c r="A146" s="99"/>
      <c r="B146" s="99"/>
      <c r="C146" s="100">
        <v>501</v>
      </c>
      <c r="D146" s="106" t="s">
        <v>146</v>
      </c>
      <c r="E146" s="101">
        <v>1954.56</v>
      </c>
      <c r="F146" s="101">
        <v>2970</v>
      </c>
      <c r="G146" s="101">
        <f>525.25+741.32</f>
        <v>1266.5700000000002</v>
      </c>
      <c r="H146" s="79"/>
      <c r="I146" s="79"/>
    </row>
    <row r="147" spans="1:9" x14ac:dyDescent="0.25">
      <c r="A147" s="99"/>
      <c r="B147" s="99"/>
      <c r="C147" s="100">
        <v>61</v>
      </c>
      <c r="D147" s="106" t="s">
        <v>58</v>
      </c>
      <c r="E147" s="101"/>
      <c r="F147" s="101"/>
      <c r="G147" s="101">
        <v>549.65</v>
      </c>
      <c r="H147" s="79"/>
      <c r="I147" s="79"/>
    </row>
    <row r="148" spans="1:9" ht="25.5" x14ac:dyDescent="0.25">
      <c r="A148" s="102"/>
      <c r="B148" s="102">
        <v>3227</v>
      </c>
      <c r="C148" s="103"/>
      <c r="D148" s="104" t="s">
        <v>84</v>
      </c>
      <c r="E148" s="79">
        <f>SUM(E149:E155)</f>
        <v>76.33</v>
      </c>
      <c r="F148" s="79">
        <f>SUM(F149:F155)</f>
        <v>1000</v>
      </c>
      <c r="G148" s="79">
        <f>SUM(G149:G155)</f>
        <v>513.25</v>
      </c>
      <c r="H148" s="79">
        <f t="shared" ref="H148:H156" si="11">(G148/E148)*100</f>
        <v>672.40927551421464</v>
      </c>
      <c r="I148" s="79">
        <f t="shared" ref="I148:I156" si="12">(G148/F148)*100</f>
        <v>51.324999999999996</v>
      </c>
    </row>
    <row r="149" spans="1:9" x14ac:dyDescent="0.25">
      <c r="A149" s="99"/>
      <c r="B149" s="99"/>
      <c r="C149" s="100">
        <v>11</v>
      </c>
      <c r="D149" s="106" t="s">
        <v>18</v>
      </c>
      <c r="E149" s="101">
        <v>76.33</v>
      </c>
      <c r="F149" s="101">
        <v>1000</v>
      </c>
      <c r="G149" s="101">
        <v>513.25</v>
      </c>
      <c r="H149" s="79"/>
      <c r="I149" s="79"/>
    </row>
    <row r="150" spans="1:9" x14ac:dyDescent="0.25">
      <c r="A150" s="99"/>
      <c r="B150" s="99"/>
      <c r="C150" s="100">
        <v>31</v>
      </c>
      <c r="D150" s="106" t="s">
        <v>44</v>
      </c>
      <c r="E150" s="98"/>
      <c r="F150" s="101"/>
      <c r="G150" s="101"/>
      <c r="H150" s="79"/>
      <c r="I150" s="79"/>
    </row>
    <row r="151" spans="1:9" ht="25.5" x14ac:dyDescent="0.25">
      <c r="A151" s="99"/>
      <c r="B151" s="99"/>
      <c r="C151" s="100">
        <v>43</v>
      </c>
      <c r="D151" s="106" t="s">
        <v>54</v>
      </c>
      <c r="E151" s="98"/>
      <c r="F151" s="101"/>
      <c r="G151" s="101"/>
      <c r="H151" s="79"/>
      <c r="I151" s="79"/>
    </row>
    <row r="152" spans="1:9" x14ac:dyDescent="0.25">
      <c r="A152" s="99"/>
      <c r="B152" s="99"/>
      <c r="C152" s="100">
        <v>44</v>
      </c>
      <c r="D152" s="106" t="s">
        <v>62</v>
      </c>
      <c r="E152" s="98"/>
      <c r="F152" s="98"/>
      <c r="G152" s="98"/>
      <c r="H152" s="79"/>
      <c r="I152" s="79"/>
    </row>
    <row r="153" spans="1:9" x14ac:dyDescent="0.25">
      <c r="A153" s="99"/>
      <c r="B153" s="99"/>
      <c r="C153" s="100">
        <v>51</v>
      </c>
      <c r="D153" s="106" t="s">
        <v>57</v>
      </c>
      <c r="E153" s="98"/>
      <c r="F153" s="101"/>
      <c r="G153" s="101"/>
      <c r="H153" s="79"/>
      <c r="I153" s="79"/>
    </row>
    <row r="154" spans="1:9" x14ac:dyDescent="0.25">
      <c r="A154" s="99"/>
      <c r="B154" s="99"/>
      <c r="C154" s="100">
        <v>52</v>
      </c>
      <c r="D154" s="106" t="s">
        <v>53</v>
      </c>
      <c r="E154" s="98"/>
      <c r="F154" s="101"/>
      <c r="G154" s="101"/>
      <c r="H154" s="79"/>
      <c r="I154" s="79"/>
    </row>
    <row r="155" spans="1:9" x14ac:dyDescent="0.25">
      <c r="A155" s="99"/>
      <c r="B155" s="99"/>
      <c r="C155" s="100">
        <v>61</v>
      </c>
      <c r="D155" s="106" t="s">
        <v>58</v>
      </c>
      <c r="E155" s="98"/>
      <c r="F155" s="101"/>
      <c r="G155" s="101"/>
      <c r="H155" s="79"/>
      <c r="I155" s="79"/>
    </row>
    <row r="156" spans="1:9" ht="25.5" x14ac:dyDescent="0.25">
      <c r="A156" s="102"/>
      <c r="B156" s="102">
        <v>3231</v>
      </c>
      <c r="C156" s="103"/>
      <c r="D156" s="104" t="s">
        <v>85</v>
      </c>
      <c r="E156" s="79">
        <f>SUM(E157:E163)</f>
        <v>12046.14</v>
      </c>
      <c r="F156" s="79">
        <f>SUM(F157:F163)</f>
        <v>36000</v>
      </c>
      <c r="G156" s="79">
        <f>SUM(G157:G163)</f>
        <v>20069.150000000001</v>
      </c>
      <c r="H156" s="79">
        <f t="shared" si="11"/>
        <v>166.60233070510554</v>
      </c>
      <c r="I156" s="79">
        <f t="shared" si="12"/>
        <v>55.747638888888893</v>
      </c>
    </row>
    <row r="157" spans="1:9" x14ac:dyDescent="0.25">
      <c r="A157" s="99"/>
      <c r="B157" s="99"/>
      <c r="C157" s="100">
        <v>11</v>
      </c>
      <c r="D157" s="106" t="s">
        <v>18</v>
      </c>
      <c r="E157" s="101">
        <v>1796.14</v>
      </c>
      <c r="F157" s="101">
        <v>6000</v>
      </c>
      <c r="G157" s="101">
        <v>1566.15</v>
      </c>
      <c r="H157" s="79"/>
      <c r="I157" s="79"/>
    </row>
    <row r="158" spans="1:9" x14ac:dyDescent="0.25">
      <c r="A158" s="99"/>
      <c r="B158" s="99"/>
      <c r="C158" s="100">
        <v>31</v>
      </c>
      <c r="D158" s="106" t="s">
        <v>44</v>
      </c>
      <c r="E158" s="98"/>
      <c r="F158" s="101"/>
      <c r="G158" s="101"/>
      <c r="H158" s="79"/>
      <c r="I158" s="79"/>
    </row>
    <row r="159" spans="1:9" ht="25.5" x14ac:dyDescent="0.25">
      <c r="A159" s="99"/>
      <c r="B159" s="99"/>
      <c r="C159" s="100">
        <v>43</v>
      </c>
      <c r="D159" s="106" t="s">
        <v>54</v>
      </c>
      <c r="E159" s="98"/>
      <c r="F159" s="101"/>
      <c r="G159" s="101"/>
      <c r="H159" s="79"/>
      <c r="I159" s="79"/>
    </row>
    <row r="160" spans="1:9" ht="25.5" x14ac:dyDescent="0.25">
      <c r="A160" s="99"/>
      <c r="B160" s="99"/>
      <c r="C160" s="100">
        <v>501</v>
      </c>
      <c r="D160" s="106" t="s">
        <v>146</v>
      </c>
      <c r="E160" s="98">
        <v>10250</v>
      </c>
      <c r="F160" s="98">
        <v>30000</v>
      </c>
      <c r="G160" s="98">
        <v>18503</v>
      </c>
      <c r="H160" s="79"/>
      <c r="I160" s="79"/>
    </row>
    <row r="161" spans="1:9" x14ac:dyDescent="0.25">
      <c r="A161" s="99"/>
      <c r="B161" s="99"/>
      <c r="C161" s="100">
        <v>51</v>
      </c>
      <c r="D161" s="106" t="s">
        <v>57</v>
      </c>
      <c r="E161" s="98"/>
      <c r="F161" s="101"/>
      <c r="G161" s="101"/>
      <c r="H161" s="79"/>
      <c r="I161" s="79"/>
    </row>
    <row r="162" spans="1:9" ht="25.5" x14ac:dyDescent="0.25">
      <c r="A162" s="99"/>
      <c r="B162" s="99"/>
      <c r="C162" s="100">
        <v>501</v>
      </c>
      <c r="D162" s="106" t="s">
        <v>146</v>
      </c>
      <c r="E162" s="98"/>
      <c r="F162" s="101"/>
      <c r="G162" s="101"/>
      <c r="H162" s="79"/>
      <c r="I162" s="79"/>
    </row>
    <row r="163" spans="1:9" x14ac:dyDescent="0.25">
      <c r="A163" s="99"/>
      <c r="B163" s="99"/>
      <c r="C163" s="100">
        <v>61</v>
      </c>
      <c r="D163" s="106" t="s">
        <v>58</v>
      </c>
      <c r="E163" s="98"/>
      <c r="F163" s="101"/>
      <c r="G163" s="101"/>
      <c r="H163" s="79"/>
      <c r="I163" s="79"/>
    </row>
    <row r="164" spans="1:9" ht="25.5" x14ac:dyDescent="0.25">
      <c r="A164" s="102"/>
      <c r="B164" s="102">
        <v>3232</v>
      </c>
      <c r="C164" s="103"/>
      <c r="D164" s="104" t="s">
        <v>86</v>
      </c>
      <c r="E164" s="79">
        <f>SUM(E165:E171)</f>
        <v>1007.71</v>
      </c>
      <c r="F164" s="79">
        <f>SUM(F165:F171)</f>
        <v>2000</v>
      </c>
      <c r="G164" s="79">
        <f>SUM(G165:G171)</f>
        <v>1551.61</v>
      </c>
      <c r="H164" s="79">
        <f t="shared" ref="H164" si="13">(G164/E164)*100</f>
        <v>153.97386152762203</v>
      </c>
      <c r="I164" s="79">
        <f>(G164/F164)*100</f>
        <v>77.580500000000001</v>
      </c>
    </row>
    <row r="165" spans="1:9" x14ac:dyDescent="0.25">
      <c r="A165" s="99"/>
      <c r="B165" s="99"/>
      <c r="C165" s="100">
        <v>11</v>
      </c>
      <c r="D165" s="106" t="s">
        <v>18</v>
      </c>
      <c r="E165" s="101">
        <v>592.98</v>
      </c>
      <c r="F165" s="101">
        <v>2000</v>
      </c>
      <c r="G165" s="101">
        <v>1551.61</v>
      </c>
      <c r="H165" s="79"/>
      <c r="I165" s="79"/>
    </row>
    <row r="166" spans="1:9" x14ac:dyDescent="0.25">
      <c r="A166" s="99"/>
      <c r="B166" s="99"/>
      <c r="C166" s="100">
        <v>31</v>
      </c>
      <c r="D166" s="106" t="s">
        <v>44</v>
      </c>
      <c r="E166" s="98"/>
      <c r="F166" s="101"/>
      <c r="G166" s="101"/>
      <c r="H166" s="79"/>
      <c r="I166" s="79"/>
    </row>
    <row r="167" spans="1:9" ht="25.5" x14ac:dyDescent="0.25">
      <c r="A167" s="99"/>
      <c r="B167" s="99"/>
      <c r="C167" s="100">
        <v>43</v>
      </c>
      <c r="D167" s="106" t="s">
        <v>54</v>
      </c>
      <c r="E167" s="98">
        <v>414.73</v>
      </c>
      <c r="F167" s="101"/>
      <c r="G167" s="101"/>
      <c r="H167" s="79"/>
      <c r="I167" s="79"/>
    </row>
    <row r="168" spans="1:9" x14ac:dyDescent="0.25">
      <c r="A168" s="99"/>
      <c r="B168" s="99"/>
      <c r="C168" s="100">
        <v>44</v>
      </c>
      <c r="D168" s="106" t="s">
        <v>62</v>
      </c>
      <c r="E168" s="98"/>
      <c r="F168" s="98"/>
      <c r="G168" s="98"/>
      <c r="H168" s="79"/>
      <c r="I168" s="79"/>
    </row>
    <row r="169" spans="1:9" x14ac:dyDescent="0.25">
      <c r="A169" s="99"/>
      <c r="B169" s="99"/>
      <c r="C169" s="100">
        <v>51</v>
      </c>
      <c r="D169" s="106" t="s">
        <v>57</v>
      </c>
      <c r="E169" s="98"/>
      <c r="F169" s="101"/>
      <c r="G169" s="101"/>
      <c r="H169" s="79"/>
      <c r="I169" s="79"/>
    </row>
    <row r="170" spans="1:9" x14ac:dyDescent="0.25">
      <c r="A170" s="99"/>
      <c r="B170" s="99"/>
      <c r="C170" s="100">
        <v>52</v>
      </c>
      <c r="D170" s="106" t="s">
        <v>53</v>
      </c>
      <c r="E170" s="101"/>
      <c r="F170" s="101"/>
      <c r="G170" s="101"/>
      <c r="H170" s="79"/>
      <c r="I170" s="79"/>
    </row>
    <row r="171" spans="1:9" x14ac:dyDescent="0.25">
      <c r="A171" s="99"/>
      <c r="B171" s="99"/>
      <c r="C171" s="100">
        <v>61</v>
      </c>
      <c r="D171" s="106" t="s">
        <v>58</v>
      </c>
      <c r="E171" s="98"/>
      <c r="F171" s="101"/>
      <c r="G171" s="101"/>
      <c r="H171" s="79"/>
      <c r="I171" s="79"/>
    </row>
    <row r="172" spans="1:9" x14ac:dyDescent="0.25">
      <c r="A172" s="102"/>
      <c r="B172" s="102">
        <v>3234</v>
      </c>
      <c r="C172" s="103"/>
      <c r="D172" s="104" t="s">
        <v>87</v>
      </c>
      <c r="E172" s="79">
        <f>SUM(E173:E179)</f>
        <v>3829.88</v>
      </c>
      <c r="F172" s="79">
        <f>SUM(F173:F179)</f>
        <v>7500</v>
      </c>
      <c r="G172" s="79">
        <f>SUM(G173:G179)</f>
        <v>4645.63</v>
      </c>
      <c r="H172" s="79">
        <f t="shared" ref="H172" si="14">(G172/E172)*100</f>
        <v>121.2996229646882</v>
      </c>
      <c r="I172" s="79">
        <f t="shared" ref="I172:I188" si="15">(G172/F172)*100</f>
        <v>61.941733333333339</v>
      </c>
    </row>
    <row r="173" spans="1:9" x14ac:dyDescent="0.25">
      <c r="A173" s="99"/>
      <c r="B173" s="99"/>
      <c r="C173" s="100">
        <v>11</v>
      </c>
      <c r="D173" s="106" t="s">
        <v>18</v>
      </c>
      <c r="E173" s="101">
        <v>3829.88</v>
      </c>
      <c r="F173" s="101">
        <v>7500</v>
      </c>
      <c r="G173" s="101">
        <v>4645.63</v>
      </c>
      <c r="H173" s="79"/>
      <c r="I173" s="79"/>
    </row>
    <row r="174" spans="1:9" x14ac:dyDescent="0.25">
      <c r="A174" s="99"/>
      <c r="B174" s="99"/>
      <c r="C174" s="100">
        <v>31</v>
      </c>
      <c r="D174" s="106" t="s">
        <v>44</v>
      </c>
      <c r="E174" s="98"/>
      <c r="F174" s="101"/>
      <c r="G174" s="101"/>
      <c r="H174" s="79"/>
      <c r="I174" s="79"/>
    </row>
    <row r="175" spans="1:9" ht="25.5" x14ac:dyDescent="0.25">
      <c r="A175" s="99"/>
      <c r="B175" s="99"/>
      <c r="C175" s="100">
        <v>43</v>
      </c>
      <c r="D175" s="106" t="s">
        <v>54</v>
      </c>
      <c r="E175" s="98"/>
      <c r="F175" s="101"/>
      <c r="G175" s="101"/>
      <c r="H175" s="79"/>
      <c r="I175" s="79"/>
    </row>
    <row r="176" spans="1:9" x14ac:dyDescent="0.25">
      <c r="A176" s="99"/>
      <c r="B176" s="99"/>
      <c r="C176" s="100">
        <v>44</v>
      </c>
      <c r="D176" s="106" t="s">
        <v>62</v>
      </c>
      <c r="E176" s="98"/>
      <c r="F176" s="98"/>
      <c r="G176" s="98"/>
      <c r="H176" s="79"/>
      <c r="I176" s="79"/>
    </row>
    <row r="177" spans="1:9" x14ac:dyDescent="0.25">
      <c r="A177" s="99"/>
      <c r="B177" s="99"/>
      <c r="C177" s="100">
        <v>51</v>
      </c>
      <c r="D177" s="106" t="s">
        <v>57</v>
      </c>
      <c r="E177" s="98"/>
      <c r="F177" s="101"/>
      <c r="G177" s="101"/>
      <c r="H177" s="79"/>
      <c r="I177" s="79"/>
    </row>
    <row r="178" spans="1:9" x14ac:dyDescent="0.25">
      <c r="A178" s="99"/>
      <c r="B178" s="99"/>
      <c r="C178" s="100">
        <v>52</v>
      </c>
      <c r="D178" s="106" t="s">
        <v>53</v>
      </c>
      <c r="E178" s="98"/>
      <c r="F178" s="101"/>
      <c r="G178" s="101"/>
      <c r="H178" s="79"/>
      <c r="I178" s="79"/>
    </row>
    <row r="179" spans="1:9" x14ac:dyDescent="0.25">
      <c r="A179" s="99"/>
      <c r="B179" s="99"/>
      <c r="C179" s="100">
        <v>61</v>
      </c>
      <c r="D179" s="106" t="s">
        <v>58</v>
      </c>
      <c r="E179" s="98"/>
      <c r="F179" s="101"/>
      <c r="G179" s="101"/>
      <c r="H179" s="79"/>
      <c r="I179" s="79"/>
    </row>
    <row r="180" spans="1:9" x14ac:dyDescent="0.25">
      <c r="A180" s="102"/>
      <c r="B180" s="102">
        <v>3235</v>
      </c>
      <c r="C180" s="103"/>
      <c r="D180" s="104" t="s">
        <v>140</v>
      </c>
      <c r="E180" s="79">
        <f>SUM(E181:E187)</f>
        <v>1930.64</v>
      </c>
      <c r="F180" s="79">
        <f>SUM(F181:F187)</f>
        <v>2700</v>
      </c>
      <c r="G180" s="79">
        <f>SUM(G181:G187)</f>
        <v>1095.3</v>
      </c>
      <c r="H180" s="79">
        <f t="shared" ref="H180" si="16">(G180/E180)*100</f>
        <v>56.732482492852107</v>
      </c>
      <c r="I180" s="79">
        <f t="shared" ref="I180" si="17">(G180/F180)*100</f>
        <v>40.56666666666667</v>
      </c>
    </row>
    <row r="181" spans="1:9" x14ac:dyDescent="0.25">
      <c r="A181" s="99"/>
      <c r="B181" s="99"/>
      <c r="C181" s="100">
        <v>11</v>
      </c>
      <c r="D181" s="106" t="s">
        <v>18</v>
      </c>
      <c r="E181" s="101">
        <v>1930.64</v>
      </c>
      <c r="F181" s="101">
        <v>2700</v>
      </c>
      <c r="G181" s="101">
        <v>1095.3</v>
      </c>
      <c r="H181" s="79"/>
      <c r="I181" s="79"/>
    </row>
    <row r="182" spans="1:9" x14ac:dyDescent="0.25">
      <c r="A182" s="99"/>
      <c r="B182" s="99"/>
      <c r="C182" s="100">
        <v>31</v>
      </c>
      <c r="D182" s="106" t="s">
        <v>44</v>
      </c>
      <c r="E182" s="101"/>
      <c r="F182" s="101"/>
      <c r="G182" s="101"/>
      <c r="H182" s="79"/>
      <c r="I182" s="79"/>
    </row>
    <row r="183" spans="1:9" ht="25.5" x14ac:dyDescent="0.25">
      <c r="A183" s="99"/>
      <c r="B183" s="99"/>
      <c r="C183" s="100">
        <v>43</v>
      </c>
      <c r="D183" s="106" t="s">
        <v>54</v>
      </c>
      <c r="E183" s="98"/>
      <c r="F183" s="101"/>
      <c r="G183" s="101"/>
      <c r="H183" s="79"/>
      <c r="I183" s="79"/>
    </row>
    <row r="184" spans="1:9" x14ac:dyDescent="0.25">
      <c r="A184" s="99"/>
      <c r="B184" s="99"/>
      <c r="C184" s="100">
        <v>44</v>
      </c>
      <c r="D184" s="106" t="s">
        <v>62</v>
      </c>
      <c r="E184" s="98"/>
      <c r="F184" s="98"/>
      <c r="G184" s="98"/>
      <c r="H184" s="79"/>
      <c r="I184" s="79"/>
    </row>
    <row r="185" spans="1:9" x14ac:dyDescent="0.25">
      <c r="A185" s="99"/>
      <c r="B185" s="99"/>
      <c r="C185" s="100">
        <v>51</v>
      </c>
      <c r="D185" s="106" t="s">
        <v>57</v>
      </c>
      <c r="E185" s="98"/>
      <c r="F185" s="101"/>
      <c r="G185" s="101"/>
      <c r="H185" s="79"/>
      <c r="I185" s="79"/>
    </row>
    <row r="186" spans="1:9" x14ac:dyDescent="0.25">
      <c r="A186" s="99"/>
      <c r="B186" s="99"/>
      <c r="C186" s="100">
        <v>52</v>
      </c>
      <c r="D186" s="106" t="s">
        <v>53</v>
      </c>
      <c r="E186" s="98"/>
      <c r="F186" s="101"/>
      <c r="G186" s="101"/>
      <c r="H186" s="79"/>
      <c r="I186" s="79"/>
    </row>
    <row r="187" spans="1:9" x14ac:dyDescent="0.25">
      <c r="A187" s="99"/>
      <c r="B187" s="99"/>
      <c r="C187" s="100">
        <v>61</v>
      </c>
      <c r="D187" s="106" t="s">
        <v>58</v>
      </c>
      <c r="E187" s="98"/>
      <c r="F187" s="101"/>
      <c r="G187" s="101"/>
      <c r="H187" s="79"/>
      <c r="I187" s="79"/>
    </row>
    <row r="188" spans="1:9" x14ac:dyDescent="0.25">
      <c r="A188" s="102"/>
      <c r="B188" s="102">
        <v>3236</v>
      </c>
      <c r="C188" s="103"/>
      <c r="D188" s="104" t="s">
        <v>88</v>
      </c>
      <c r="E188" s="79">
        <f>SUM(E189:E195)</f>
        <v>2134.7399999999998</v>
      </c>
      <c r="F188" s="79">
        <f>SUM(F189:F195)</f>
        <v>3000</v>
      </c>
      <c r="G188" s="79">
        <f>SUM(G189:G195)</f>
        <v>1423.14</v>
      </c>
      <c r="H188" s="79">
        <f>(G188/E188)*100</f>
        <v>66.665729784423405</v>
      </c>
      <c r="I188" s="79">
        <f t="shared" si="15"/>
        <v>47.438000000000002</v>
      </c>
    </row>
    <row r="189" spans="1:9" x14ac:dyDescent="0.25">
      <c r="A189" s="99"/>
      <c r="B189" s="99"/>
      <c r="C189" s="100">
        <v>11</v>
      </c>
      <c r="D189" s="106" t="s">
        <v>18</v>
      </c>
      <c r="E189" s="101">
        <v>2134.7399999999998</v>
      </c>
      <c r="F189" s="101">
        <v>3000</v>
      </c>
      <c r="G189" s="101">
        <v>1423.14</v>
      </c>
      <c r="H189" s="79"/>
      <c r="I189" s="79"/>
    </row>
    <row r="190" spans="1:9" x14ac:dyDescent="0.25">
      <c r="A190" s="99"/>
      <c r="B190" s="99"/>
      <c r="C190" s="100">
        <v>31</v>
      </c>
      <c r="D190" s="106" t="s">
        <v>44</v>
      </c>
      <c r="E190" s="98"/>
      <c r="F190" s="101"/>
      <c r="G190" s="101"/>
      <c r="H190" s="79"/>
      <c r="I190" s="79"/>
    </row>
    <row r="191" spans="1:9" ht="25.5" x14ac:dyDescent="0.25">
      <c r="A191" s="99"/>
      <c r="B191" s="99"/>
      <c r="C191" s="100">
        <v>43</v>
      </c>
      <c r="D191" s="106" t="s">
        <v>54</v>
      </c>
      <c r="E191" s="98"/>
      <c r="F191" s="101"/>
      <c r="G191" s="101"/>
      <c r="H191" s="79"/>
      <c r="I191" s="79"/>
    </row>
    <row r="192" spans="1:9" x14ac:dyDescent="0.25">
      <c r="A192" s="99"/>
      <c r="B192" s="99"/>
      <c r="C192" s="100">
        <v>44</v>
      </c>
      <c r="D192" s="106" t="s">
        <v>62</v>
      </c>
      <c r="E192" s="98"/>
      <c r="F192" s="98"/>
      <c r="G192" s="98"/>
      <c r="H192" s="79"/>
      <c r="I192" s="79"/>
    </row>
    <row r="193" spans="1:9" x14ac:dyDescent="0.25">
      <c r="A193" s="99"/>
      <c r="B193" s="99"/>
      <c r="C193" s="100">
        <v>51</v>
      </c>
      <c r="D193" s="106" t="s">
        <v>57</v>
      </c>
      <c r="E193" s="98"/>
      <c r="F193" s="101"/>
      <c r="G193" s="101"/>
      <c r="H193" s="79"/>
      <c r="I193" s="79"/>
    </row>
    <row r="194" spans="1:9" x14ac:dyDescent="0.25">
      <c r="A194" s="99"/>
      <c r="B194" s="99"/>
      <c r="C194" s="100">
        <v>52</v>
      </c>
      <c r="D194" s="106" t="s">
        <v>53</v>
      </c>
      <c r="E194" s="98"/>
      <c r="F194" s="98"/>
      <c r="G194" s="98"/>
      <c r="H194" s="79"/>
      <c r="I194" s="79"/>
    </row>
    <row r="195" spans="1:9" x14ac:dyDescent="0.25">
      <c r="A195" s="99"/>
      <c r="B195" s="99"/>
      <c r="C195" s="100">
        <v>61</v>
      </c>
      <c r="D195" s="106" t="s">
        <v>58</v>
      </c>
      <c r="E195" s="98"/>
      <c r="F195" s="101"/>
      <c r="G195" s="101"/>
      <c r="H195" s="79"/>
      <c r="I195" s="79"/>
    </row>
    <row r="196" spans="1:9" x14ac:dyDescent="0.25">
      <c r="A196" s="102"/>
      <c r="B196" s="102">
        <v>3237</v>
      </c>
      <c r="C196" s="103"/>
      <c r="D196" s="104" t="s">
        <v>89</v>
      </c>
      <c r="E196" s="79">
        <f>SUM(E197:E203)</f>
        <v>4013.55</v>
      </c>
      <c r="F196" s="79">
        <f>SUM(F197:F203)</f>
        <v>7221</v>
      </c>
      <c r="G196" s="79">
        <f>SUM(G197:G203)</f>
        <v>2132</v>
      </c>
      <c r="H196" s="79">
        <f t="shared" ref="H196:H204" si="18">(G196/E196)*100</f>
        <v>53.120055810940435</v>
      </c>
      <c r="I196" s="79">
        <f t="shared" ref="I196:I204" si="19">(G196/F196)*100</f>
        <v>29.524996537875641</v>
      </c>
    </row>
    <row r="197" spans="1:9" x14ac:dyDescent="0.25">
      <c r="A197" s="99"/>
      <c r="B197" s="99"/>
      <c r="C197" s="100">
        <v>11</v>
      </c>
      <c r="D197" s="106" t="s">
        <v>18</v>
      </c>
      <c r="E197" s="101">
        <f>996+3017.55</f>
        <v>4013.55</v>
      </c>
      <c r="F197" s="101">
        <v>5229</v>
      </c>
      <c r="G197" s="101">
        <f>1136+996</f>
        <v>2132</v>
      </c>
      <c r="H197" s="79"/>
      <c r="I197" s="79"/>
    </row>
    <row r="198" spans="1:9" x14ac:dyDescent="0.25">
      <c r="A198" s="99"/>
      <c r="B198" s="99"/>
      <c r="C198" s="100">
        <v>31</v>
      </c>
      <c r="D198" s="106" t="s">
        <v>44</v>
      </c>
      <c r="E198" s="98"/>
      <c r="F198" s="101"/>
      <c r="G198" s="101"/>
      <c r="H198" s="79"/>
      <c r="I198" s="79"/>
    </row>
    <row r="199" spans="1:9" ht="25.5" x14ac:dyDescent="0.25">
      <c r="A199" s="99"/>
      <c r="B199" s="99"/>
      <c r="C199" s="100">
        <v>43</v>
      </c>
      <c r="D199" s="106" t="s">
        <v>54</v>
      </c>
      <c r="E199" s="98"/>
      <c r="F199" s="101"/>
      <c r="G199" s="101"/>
      <c r="H199" s="79"/>
      <c r="I199" s="79"/>
    </row>
    <row r="200" spans="1:9" x14ac:dyDescent="0.25">
      <c r="A200" s="99"/>
      <c r="B200" s="99"/>
      <c r="C200" s="100">
        <v>44</v>
      </c>
      <c r="D200" s="106" t="s">
        <v>62</v>
      </c>
      <c r="E200" s="98"/>
      <c r="F200" s="98"/>
      <c r="G200" s="98"/>
      <c r="H200" s="79"/>
      <c r="I200" s="79"/>
    </row>
    <row r="201" spans="1:9" ht="25.5" x14ac:dyDescent="0.25">
      <c r="A201" s="99"/>
      <c r="B201" s="99"/>
      <c r="C201" s="100">
        <v>501</v>
      </c>
      <c r="D201" s="106" t="s">
        <v>146</v>
      </c>
      <c r="E201" s="98"/>
      <c r="F201" s="101"/>
      <c r="G201" s="101"/>
      <c r="H201" s="79"/>
      <c r="I201" s="79"/>
    </row>
    <row r="202" spans="1:9" ht="25.5" x14ac:dyDescent="0.25">
      <c r="A202" s="99"/>
      <c r="B202" s="99"/>
      <c r="C202" s="100">
        <v>501</v>
      </c>
      <c r="D202" s="106" t="s">
        <v>146</v>
      </c>
      <c r="E202" s="98"/>
      <c r="F202" s="98">
        <v>1992</v>
      </c>
      <c r="G202" s="98"/>
      <c r="H202" s="79"/>
      <c r="I202" s="79"/>
    </row>
    <row r="203" spans="1:9" x14ac:dyDescent="0.25">
      <c r="A203" s="99"/>
      <c r="B203" s="99"/>
      <c r="C203" s="100">
        <v>61</v>
      </c>
      <c r="D203" s="106" t="s">
        <v>58</v>
      </c>
      <c r="E203" s="98"/>
      <c r="F203" s="101"/>
      <c r="G203" s="101"/>
      <c r="H203" s="79"/>
      <c r="I203" s="79"/>
    </row>
    <row r="204" spans="1:9" x14ac:dyDescent="0.25">
      <c r="A204" s="102"/>
      <c r="B204" s="102">
        <v>3238</v>
      </c>
      <c r="C204" s="103"/>
      <c r="D204" s="104" t="s">
        <v>90</v>
      </c>
      <c r="E204" s="79">
        <f>SUM(E205:E211)</f>
        <v>1077.07</v>
      </c>
      <c r="F204" s="79">
        <f>SUM(F205:F211)</f>
        <v>2400</v>
      </c>
      <c r="G204" s="79">
        <f>SUM(G205:G211)</f>
        <v>2416.59</v>
      </c>
      <c r="H204" s="79">
        <f t="shared" si="18"/>
        <v>224.36703278338456</v>
      </c>
      <c r="I204" s="79">
        <f t="shared" si="19"/>
        <v>100.69125000000001</v>
      </c>
    </row>
    <row r="205" spans="1:9" x14ac:dyDescent="0.25">
      <c r="A205" s="99"/>
      <c r="B205" s="99"/>
      <c r="C205" s="100">
        <v>11</v>
      </c>
      <c r="D205" s="106" t="s">
        <v>18</v>
      </c>
      <c r="E205" s="101">
        <v>1077.07</v>
      </c>
      <c r="F205" s="101">
        <v>2400</v>
      </c>
      <c r="G205" s="101">
        <v>2416.59</v>
      </c>
      <c r="H205" s="79"/>
      <c r="I205" s="79"/>
    </row>
    <row r="206" spans="1:9" x14ac:dyDescent="0.25">
      <c r="A206" s="99"/>
      <c r="B206" s="99"/>
      <c r="C206" s="100">
        <v>31</v>
      </c>
      <c r="D206" s="106" t="s">
        <v>44</v>
      </c>
      <c r="E206" s="98"/>
      <c r="F206" s="101"/>
      <c r="G206" s="101"/>
      <c r="H206" s="79"/>
      <c r="I206" s="79"/>
    </row>
    <row r="207" spans="1:9" ht="25.5" x14ac:dyDescent="0.25">
      <c r="A207" s="99"/>
      <c r="B207" s="99"/>
      <c r="C207" s="100">
        <v>43</v>
      </c>
      <c r="D207" s="106" t="s">
        <v>54</v>
      </c>
      <c r="E207" s="98"/>
      <c r="F207" s="101"/>
      <c r="G207" s="101"/>
      <c r="H207" s="79"/>
      <c r="I207" s="79"/>
    </row>
    <row r="208" spans="1:9" x14ac:dyDescent="0.25">
      <c r="A208" s="99"/>
      <c r="B208" s="99"/>
      <c r="C208" s="100">
        <v>44</v>
      </c>
      <c r="D208" s="106" t="s">
        <v>62</v>
      </c>
      <c r="E208" s="98"/>
      <c r="F208" s="98"/>
      <c r="G208" s="98"/>
      <c r="H208" s="79"/>
      <c r="I208" s="79"/>
    </row>
    <row r="209" spans="1:9" x14ac:dyDescent="0.25">
      <c r="A209" s="99"/>
      <c r="B209" s="99"/>
      <c r="C209" s="100">
        <v>51</v>
      </c>
      <c r="D209" s="106" t="s">
        <v>57</v>
      </c>
      <c r="E209" s="98"/>
      <c r="F209" s="101"/>
      <c r="G209" s="101"/>
      <c r="H209" s="79"/>
      <c r="I209" s="79"/>
    </row>
    <row r="210" spans="1:9" x14ac:dyDescent="0.25">
      <c r="A210" s="99"/>
      <c r="B210" s="99"/>
      <c r="C210" s="100">
        <v>52</v>
      </c>
      <c r="D210" s="106" t="s">
        <v>53</v>
      </c>
      <c r="E210" s="98"/>
      <c r="F210" s="101"/>
      <c r="G210" s="101"/>
      <c r="H210" s="79"/>
      <c r="I210" s="79"/>
    </row>
    <row r="211" spans="1:9" x14ac:dyDescent="0.25">
      <c r="A211" s="99"/>
      <c r="B211" s="99"/>
      <c r="C211" s="100">
        <v>61</v>
      </c>
      <c r="D211" s="106" t="s">
        <v>58</v>
      </c>
      <c r="E211" s="98"/>
      <c r="F211" s="101"/>
      <c r="G211" s="101"/>
      <c r="H211" s="79"/>
      <c r="I211" s="79"/>
    </row>
    <row r="212" spans="1:9" x14ac:dyDescent="0.25">
      <c r="A212" s="102"/>
      <c r="B212" s="102">
        <v>3239</v>
      </c>
      <c r="C212" s="103"/>
      <c r="D212" s="104" t="s">
        <v>91</v>
      </c>
      <c r="E212" s="79">
        <f>SUM(E213:E219)</f>
        <v>56.37</v>
      </c>
      <c r="F212" s="79">
        <f>SUM(F213:F219)</f>
        <v>140</v>
      </c>
      <c r="G212" s="79">
        <f>SUM(G213:G219)</f>
        <v>1276</v>
      </c>
      <c r="H212" s="79">
        <f t="shared" ref="H212:H222" si="20">(G212/E212)*100</f>
        <v>2263.6153982614869</v>
      </c>
      <c r="I212" s="79">
        <f t="shared" ref="I212:I222" si="21">(G212/F212)*100</f>
        <v>911.42857142857133</v>
      </c>
    </row>
    <row r="213" spans="1:9" x14ac:dyDescent="0.25">
      <c r="A213" s="99"/>
      <c r="B213" s="99"/>
      <c r="C213" s="100">
        <v>11</v>
      </c>
      <c r="D213" s="106" t="s">
        <v>18</v>
      </c>
      <c r="E213" s="101">
        <v>56.37</v>
      </c>
      <c r="F213" s="101">
        <v>140</v>
      </c>
      <c r="G213" s="101"/>
      <c r="H213" s="79"/>
      <c r="I213" s="79"/>
    </row>
    <row r="214" spans="1:9" x14ac:dyDescent="0.25">
      <c r="A214" s="99"/>
      <c r="B214" s="99"/>
      <c r="C214" s="100">
        <v>31</v>
      </c>
      <c r="D214" s="106" t="s">
        <v>44</v>
      </c>
      <c r="E214" s="98"/>
      <c r="F214" s="101"/>
      <c r="G214" s="101"/>
      <c r="H214" s="79"/>
      <c r="I214" s="79"/>
    </row>
    <row r="215" spans="1:9" ht="25.5" x14ac:dyDescent="0.25">
      <c r="A215" s="99"/>
      <c r="B215" s="99"/>
      <c r="C215" s="100">
        <v>43</v>
      </c>
      <c r="D215" s="106" t="s">
        <v>54</v>
      </c>
      <c r="E215" s="98"/>
      <c r="F215" s="101"/>
      <c r="G215" s="101">
        <v>0</v>
      </c>
      <c r="H215" s="79"/>
      <c r="I215" s="79"/>
    </row>
    <row r="216" spans="1:9" x14ac:dyDescent="0.25">
      <c r="A216" s="99"/>
      <c r="B216" s="99"/>
      <c r="C216" s="100">
        <v>44</v>
      </c>
      <c r="D216" s="106" t="s">
        <v>62</v>
      </c>
      <c r="E216" s="98"/>
      <c r="F216" s="98"/>
      <c r="G216" s="98"/>
      <c r="H216" s="79"/>
      <c r="I216" s="79"/>
    </row>
    <row r="217" spans="1:9" x14ac:dyDescent="0.25">
      <c r="A217" s="99"/>
      <c r="B217" s="99"/>
      <c r="C217" s="100">
        <v>51</v>
      </c>
      <c r="D217" s="106" t="s">
        <v>57</v>
      </c>
      <c r="E217" s="98"/>
      <c r="F217" s="101"/>
      <c r="G217" s="101"/>
      <c r="H217" s="79"/>
      <c r="I217" s="79"/>
    </row>
    <row r="218" spans="1:9" x14ac:dyDescent="0.25">
      <c r="A218" s="99"/>
      <c r="B218" s="99"/>
      <c r="C218" s="100">
        <v>52</v>
      </c>
      <c r="D218" s="106" t="s">
        <v>53</v>
      </c>
      <c r="E218" s="101"/>
      <c r="F218" s="101"/>
      <c r="G218" s="101">
        <v>1276</v>
      </c>
      <c r="H218" s="79"/>
      <c r="I218" s="79"/>
    </row>
    <row r="219" spans="1:9" x14ac:dyDescent="0.25">
      <c r="A219" s="99"/>
      <c r="B219" s="99"/>
      <c r="C219" s="100">
        <v>61</v>
      </c>
      <c r="D219" s="106" t="s">
        <v>58</v>
      </c>
      <c r="E219" s="98"/>
      <c r="F219" s="101"/>
      <c r="G219" s="101"/>
      <c r="H219" s="79"/>
      <c r="I219" s="79"/>
    </row>
    <row r="220" spans="1:9" x14ac:dyDescent="0.25">
      <c r="A220" s="99"/>
      <c r="B220" s="102">
        <v>3292</v>
      </c>
      <c r="C220" s="103"/>
      <c r="D220" s="104" t="s">
        <v>145</v>
      </c>
      <c r="E220" s="79"/>
      <c r="F220" s="79">
        <f>F221</f>
        <v>71</v>
      </c>
      <c r="G220" s="79"/>
      <c r="H220" s="79"/>
      <c r="I220" s="79"/>
    </row>
    <row r="221" spans="1:9" x14ac:dyDescent="0.25">
      <c r="A221" s="99"/>
      <c r="B221" s="99"/>
      <c r="C221" s="100">
        <v>11</v>
      </c>
      <c r="D221" s="106" t="s">
        <v>18</v>
      </c>
      <c r="E221" s="101"/>
      <c r="F221" s="101">
        <v>71</v>
      </c>
      <c r="G221" s="101"/>
      <c r="H221" s="79"/>
      <c r="I221" s="79"/>
    </row>
    <row r="222" spans="1:9" x14ac:dyDescent="0.25">
      <c r="A222" s="102"/>
      <c r="B222" s="102">
        <v>3294</v>
      </c>
      <c r="C222" s="103"/>
      <c r="D222" s="104" t="s">
        <v>92</v>
      </c>
      <c r="E222" s="79">
        <f>SUM(E223:E229)</f>
        <v>150</v>
      </c>
      <c r="F222" s="79">
        <f>SUM(F223:F229)</f>
        <v>250</v>
      </c>
      <c r="G222" s="79">
        <f>SUM(G223:G229)</f>
        <v>95</v>
      </c>
      <c r="H222" s="79">
        <f t="shared" si="20"/>
        <v>63.333333333333329</v>
      </c>
      <c r="I222" s="79">
        <f t="shared" si="21"/>
        <v>38</v>
      </c>
    </row>
    <row r="223" spans="1:9" x14ac:dyDescent="0.25">
      <c r="A223" s="99"/>
      <c r="B223" s="99"/>
      <c r="C223" s="100">
        <v>11</v>
      </c>
      <c r="D223" s="106" t="s">
        <v>18</v>
      </c>
      <c r="E223" s="101">
        <v>150</v>
      </c>
      <c r="F223" s="101">
        <v>250</v>
      </c>
      <c r="G223" s="101">
        <v>95</v>
      </c>
      <c r="H223" s="79"/>
      <c r="I223" s="79"/>
    </row>
    <row r="224" spans="1:9" x14ac:dyDescent="0.25">
      <c r="A224" s="99"/>
      <c r="B224" s="99"/>
      <c r="C224" s="100">
        <v>31</v>
      </c>
      <c r="D224" s="106" t="s">
        <v>44</v>
      </c>
      <c r="E224" s="98"/>
      <c r="F224" s="101"/>
      <c r="G224" s="101"/>
      <c r="H224" s="79"/>
      <c r="I224" s="79"/>
    </row>
    <row r="225" spans="1:9" ht="25.5" x14ac:dyDescent="0.25">
      <c r="A225" s="99"/>
      <c r="B225" s="99"/>
      <c r="C225" s="100">
        <v>43</v>
      </c>
      <c r="D225" s="106" t="s">
        <v>54</v>
      </c>
      <c r="E225" s="98"/>
      <c r="F225" s="101"/>
      <c r="G225" s="101"/>
      <c r="H225" s="79"/>
      <c r="I225" s="79"/>
    </row>
    <row r="226" spans="1:9" x14ac:dyDescent="0.25">
      <c r="A226" s="99"/>
      <c r="B226" s="99"/>
      <c r="C226" s="100">
        <v>44</v>
      </c>
      <c r="D226" s="106" t="s">
        <v>62</v>
      </c>
      <c r="E226" s="98"/>
      <c r="F226" s="98"/>
      <c r="G226" s="98"/>
      <c r="H226" s="79"/>
      <c r="I226" s="79"/>
    </row>
    <row r="227" spans="1:9" x14ac:dyDescent="0.25">
      <c r="A227" s="99"/>
      <c r="B227" s="99"/>
      <c r="C227" s="100">
        <v>51</v>
      </c>
      <c r="D227" s="106" t="s">
        <v>57</v>
      </c>
      <c r="E227" s="98"/>
      <c r="F227" s="101"/>
      <c r="G227" s="101"/>
      <c r="H227" s="79"/>
      <c r="I227" s="79"/>
    </row>
    <row r="228" spans="1:9" x14ac:dyDescent="0.25">
      <c r="A228" s="99"/>
      <c r="B228" s="99"/>
      <c r="C228" s="100">
        <v>52</v>
      </c>
      <c r="D228" s="106" t="s">
        <v>53</v>
      </c>
      <c r="E228" s="98"/>
      <c r="F228" s="101"/>
      <c r="G228" s="101"/>
      <c r="H228" s="79"/>
      <c r="I228" s="79"/>
    </row>
    <row r="229" spans="1:9" x14ac:dyDescent="0.25">
      <c r="A229" s="99"/>
      <c r="B229" s="99"/>
      <c r="C229" s="100">
        <v>61</v>
      </c>
      <c r="D229" s="106" t="s">
        <v>58</v>
      </c>
      <c r="E229" s="98"/>
      <c r="F229" s="101"/>
      <c r="G229" s="101"/>
      <c r="H229" s="79"/>
      <c r="I229" s="79"/>
    </row>
    <row r="230" spans="1:9" x14ac:dyDescent="0.25">
      <c r="A230" s="102"/>
      <c r="B230" s="102">
        <v>3295</v>
      </c>
      <c r="C230" s="103"/>
      <c r="D230" s="104" t="s">
        <v>93</v>
      </c>
      <c r="E230" s="79">
        <f>SUM(E231:E237)</f>
        <v>3996</v>
      </c>
      <c r="F230" s="79">
        <f>SUM(F231:F237)</f>
        <v>7000</v>
      </c>
      <c r="G230" s="79">
        <f>SUM(G231:G237)</f>
        <v>2940</v>
      </c>
      <c r="H230" s="79">
        <f t="shared" ref="H230:H236" si="22">(G230/E230)*100</f>
        <v>73.573573573573569</v>
      </c>
      <c r="I230" s="79">
        <f t="shared" ref="I230:I236" si="23">(G230/F230)*100</f>
        <v>42</v>
      </c>
    </row>
    <row r="231" spans="1:9" x14ac:dyDescent="0.25">
      <c r="A231" s="99"/>
      <c r="B231" s="99"/>
      <c r="C231" s="100">
        <v>11</v>
      </c>
      <c r="D231" s="106" t="s">
        <v>18</v>
      </c>
      <c r="E231" s="98"/>
      <c r="F231" s="101"/>
      <c r="G231" s="101"/>
      <c r="H231" s="79"/>
      <c r="I231" s="79"/>
    </row>
    <row r="232" spans="1:9" x14ac:dyDescent="0.25">
      <c r="A232" s="99"/>
      <c r="B232" s="99"/>
      <c r="C232" s="100">
        <v>31</v>
      </c>
      <c r="D232" s="106" t="s">
        <v>44</v>
      </c>
      <c r="E232" s="98"/>
      <c r="F232" s="101"/>
      <c r="G232" s="101"/>
      <c r="H232" s="79"/>
      <c r="I232" s="79"/>
    </row>
    <row r="233" spans="1:9" ht="25.5" x14ac:dyDescent="0.25">
      <c r="A233" s="99"/>
      <c r="B233" s="99"/>
      <c r="C233" s="100">
        <v>501</v>
      </c>
      <c r="D233" s="106" t="s">
        <v>146</v>
      </c>
      <c r="E233" s="98"/>
      <c r="F233" s="101"/>
      <c r="G233" s="101"/>
      <c r="H233" s="79"/>
      <c r="I233" s="79"/>
    </row>
    <row r="234" spans="1:9" x14ac:dyDescent="0.25">
      <c r="A234" s="99"/>
      <c r="B234" s="99"/>
      <c r="C234" s="100">
        <v>44</v>
      </c>
      <c r="D234" s="106" t="s">
        <v>62</v>
      </c>
      <c r="E234" s="98"/>
      <c r="F234" s="101"/>
      <c r="G234" s="101"/>
      <c r="H234" s="79"/>
      <c r="I234" s="79"/>
    </row>
    <row r="235" spans="1:9" x14ac:dyDescent="0.25">
      <c r="A235" s="99"/>
      <c r="B235" s="99"/>
      <c r="C235" s="100">
        <v>51</v>
      </c>
      <c r="D235" s="106" t="s">
        <v>57</v>
      </c>
      <c r="E235" s="98"/>
      <c r="F235" s="101"/>
      <c r="G235" s="101"/>
      <c r="H235" s="79"/>
      <c r="I235" s="79"/>
    </row>
    <row r="236" spans="1:9" ht="25.5" x14ac:dyDescent="0.25">
      <c r="A236" s="99"/>
      <c r="B236" s="99"/>
      <c r="C236" s="100">
        <v>501</v>
      </c>
      <c r="D236" s="106" t="s">
        <v>146</v>
      </c>
      <c r="E236" s="98">
        <v>3996</v>
      </c>
      <c r="F236" s="98">
        <v>7000</v>
      </c>
      <c r="G236" s="98">
        <v>2940</v>
      </c>
      <c r="H236" s="79">
        <f t="shared" si="22"/>
        <v>73.573573573573569</v>
      </c>
      <c r="I236" s="79">
        <f t="shared" si="23"/>
        <v>42</v>
      </c>
    </row>
    <row r="237" spans="1:9" x14ac:dyDescent="0.25">
      <c r="A237" s="99"/>
      <c r="B237" s="99"/>
      <c r="C237" s="100">
        <v>61</v>
      </c>
      <c r="D237" s="106" t="s">
        <v>58</v>
      </c>
      <c r="E237" s="98"/>
      <c r="F237" s="101"/>
      <c r="G237" s="101"/>
      <c r="H237" s="79"/>
      <c r="I237" s="79"/>
    </row>
    <row r="238" spans="1:9" ht="25.5" x14ac:dyDescent="0.25">
      <c r="A238" s="102"/>
      <c r="B238" s="102">
        <v>3299</v>
      </c>
      <c r="C238" s="103"/>
      <c r="D238" s="104" t="s">
        <v>94</v>
      </c>
      <c r="E238" s="79">
        <f>SUM(E239:E245)</f>
        <v>1311.94</v>
      </c>
      <c r="F238" s="79">
        <f>SUM(F239:F245)</f>
        <v>2360</v>
      </c>
      <c r="G238" s="79">
        <f>SUM(G239:G245)</f>
        <v>9521.630000000001</v>
      </c>
      <c r="H238" s="79">
        <f t="shared" ref="H238:H246" si="24">(G238/E238)*100</f>
        <v>725.76718447489975</v>
      </c>
      <c r="I238" s="79">
        <f t="shared" ref="I238" si="25">(G238/F238)*100</f>
        <v>403.4588983050848</v>
      </c>
    </row>
    <row r="239" spans="1:9" x14ac:dyDescent="0.25">
      <c r="A239" s="99"/>
      <c r="B239" s="99"/>
      <c r="C239" s="100">
        <v>11</v>
      </c>
      <c r="D239" s="106" t="s">
        <v>18</v>
      </c>
      <c r="E239" s="101">
        <v>625.84</v>
      </c>
      <c r="F239" s="101">
        <v>900</v>
      </c>
      <c r="G239" s="101">
        <v>313.77999999999997</v>
      </c>
      <c r="H239" s="79"/>
      <c r="I239" s="79"/>
    </row>
    <row r="240" spans="1:9" ht="25.5" x14ac:dyDescent="0.25">
      <c r="A240" s="99"/>
      <c r="B240" s="99"/>
      <c r="C240" s="100">
        <v>501</v>
      </c>
      <c r="D240" s="106" t="s">
        <v>144</v>
      </c>
      <c r="E240" s="98"/>
      <c r="F240" s="101"/>
      <c r="G240" s="101"/>
      <c r="H240" s="79"/>
      <c r="I240" s="79"/>
    </row>
    <row r="241" spans="1:9" ht="25.5" x14ac:dyDescent="0.25">
      <c r="A241" s="99"/>
      <c r="B241" s="99"/>
      <c r="C241" s="100">
        <v>43</v>
      </c>
      <c r="D241" s="106" t="s">
        <v>54</v>
      </c>
      <c r="E241" s="98"/>
      <c r="F241" s="98"/>
      <c r="G241" s="98"/>
      <c r="H241" s="79"/>
      <c r="I241" s="79"/>
    </row>
    <row r="242" spans="1:9" x14ac:dyDescent="0.25">
      <c r="A242" s="99"/>
      <c r="B242" s="99"/>
      <c r="C242" s="100">
        <v>44</v>
      </c>
      <c r="D242" s="106" t="s">
        <v>62</v>
      </c>
      <c r="E242" s="98"/>
      <c r="F242" s="98"/>
      <c r="G242" s="98"/>
      <c r="H242" s="79"/>
      <c r="I242" s="79"/>
    </row>
    <row r="243" spans="1:9" x14ac:dyDescent="0.25">
      <c r="A243" s="99"/>
      <c r="B243" s="99"/>
      <c r="C243" s="100">
        <v>51</v>
      </c>
      <c r="D243" s="106" t="s">
        <v>57</v>
      </c>
      <c r="E243" s="98"/>
      <c r="F243" s="98"/>
      <c r="G243" s="98"/>
      <c r="H243" s="79"/>
      <c r="I243" s="79"/>
    </row>
    <row r="244" spans="1:9" ht="25.5" x14ac:dyDescent="0.25">
      <c r="A244" s="99"/>
      <c r="B244" s="99"/>
      <c r="C244" s="100">
        <v>501</v>
      </c>
      <c r="D244" s="106" t="s">
        <v>146</v>
      </c>
      <c r="E244" s="98">
        <v>686.1</v>
      </c>
      <c r="F244" s="98">
        <v>1460</v>
      </c>
      <c r="G244" s="98">
        <f>1030.45+8177.4</f>
        <v>9207.85</v>
      </c>
      <c r="H244" s="79">
        <f t="shared" si="24"/>
        <v>1342.0565515231017</v>
      </c>
      <c r="I244" s="79"/>
    </row>
    <row r="245" spans="1:9" x14ac:dyDescent="0.25">
      <c r="A245" s="99"/>
      <c r="B245" s="99"/>
      <c r="C245" s="100">
        <v>61</v>
      </c>
      <c r="D245" s="106" t="s">
        <v>58</v>
      </c>
      <c r="E245" s="98"/>
      <c r="F245" s="101"/>
      <c r="G245" s="101"/>
      <c r="H245" s="79"/>
      <c r="I245" s="79"/>
    </row>
    <row r="246" spans="1:9" x14ac:dyDescent="0.25">
      <c r="A246" s="102"/>
      <c r="B246" s="102">
        <v>3431</v>
      </c>
      <c r="C246" s="103"/>
      <c r="D246" s="104" t="s">
        <v>95</v>
      </c>
      <c r="E246" s="79">
        <f>SUM(E247:E249)</f>
        <v>189.22</v>
      </c>
      <c r="F246" s="79">
        <f>SUM(F247:F249)</f>
        <v>450</v>
      </c>
      <c r="G246" s="79">
        <f>SUM(G247:G249)</f>
        <v>0</v>
      </c>
      <c r="H246" s="79">
        <f t="shared" si="24"/>
        <v>0</v>
      </c>
      <c r="I246" s="79">
        <f t="shared" ref="I246:I257" si="26">(G246/F246)*100</f>
        <v>0</v>
      </c>
    </row>
    <row r="247" spans="1:9" x14ac:dyDescent="0.25">
      <c r="A247" s="99"/>
      <c r="B247" s="99"/>
      <c r="C247" s="100">
        <v>11</v>
      </c>
      <c r="D247" s="106" t="s">
        <v>18</v>
      </c>
      <c r="E247" s="98">
        <v>189.22</v>
      </c>
      <c r="F247" s="101">
        <v>450</v>
      </c>
      <c r="G247" s="101"/>
      <c r="H247" s="79"/>
      <c r="I247" s="79"/>
    </row>
    <row r="248" spans="1:9" x14ac:dyDescent="0.25">
      <c r="A248" s="99"/>
      <c r="B248" s="99"/>
      <c r="C248" s="100">
        <v>44</v>
      </c>
      <c r="D248" s="106" t="s">
        <v>62</v>
      </c>
      <c r="E248" s="98"/>
      <c r="F248" s="98"/>
      <c r="G248" s="98"/>
      <c r="H248" s="79"/>
      <c r="I248" s="79" t="e">
        <f t="shared" si="26"/>
        <v>#DIV/0!</v>
      </c>
    </row>
    <row r="249" spans="1:9" x14ac:dyDescent="0.25">
      <c r="A249" s="99"/>
      <c r="B249" s="99"/>
      <c r="C249" s="100">
        <v>52</v>
      </c>
      <c r="D249" s="106" t="s">
        <v>53</v>
      </c>
      <c r="E249" s="98"/>
      <c r="F249" s="101"/>
      <c r="G249" s="101"/>
      <c r="H249" s="79"/>
      <c r="I249" s="79"/>
    </row>
    <row r="250" spans="1:9" x14ac:dyDescent="0.25">
      <c r="A250" s="102"/>
      <c r="B250" s="102">
        <v>3433</v>
      </c>
      <c r="C250" s="103"/>
      <c r="D250" s="104" t="s">
        <v>110</v>
      </c>
      <c r="E250" s="79">
        <f>SUM(E251:E253)</f>
        <v>0</v>
      </c>
      <c r="F250" s="79">
        <f>SUM(F251:F253)</f>
        <v>0</v>
      </c>
      <c r="G250" s="79">
        <f>SUM(G251:G253)</f>
        <v>0</v>
      </c>
      <c r="H250" s="79"/>
      <c r="I250" s="79"/>
    </row>
    <row r="251" spans="1:9" x14ac:dyDescent="0.25">
      <c r="A251" s="99"/>
      <c r="B251" s="99"/>
      <c r="C251" s="100">
        <v>11</v>
      </c>
      <c r="D251" s="106" t="s">
        <v>18</v>
      </c>
      <c r="E251" s="98"/>
      <c r="F251" s="101"/>
      <c r="G251" s="101"/>
      <c r="H251" s="79"/>
      <c r="I251" s="79"/>
    </row>
    <row r="252" spans="1:9" x14ac:dyDescent="0.25">
      <c r="A252" s="99"/>
      <c r="B252" s="99"/>
      <c r="C252" s="100">
        <v>44</v>
      </c>
      <c r="D252" s="106" t="s">
        <v>62</v>
      </c>
      <c r="E252" s="98"/>
      <c r="F252" s="101"/>
      <c r="G252" s="101"/>
      <c r="H252" s="79"/>
      <c r="I252" s="79"/>
    </row>
    <row r="253" spans="1:9" x14ac:dyDescent="0.25">
      <c r="A253" s="99"/>
      <c r="B253" s="99"/>
      <c r="C253" s="100">
        <v>52</v>
      </c>
      <c r="D253" s="106" t="s">
        <v>53</v>
      </c>
      <c r="E253" s="98"/>
      <c r="F253" s="98"/>
      <c r="G253" s="98"/>
      <c r="H253" s="79"/>
      <c r="I253" s="79"/>
    </row>
    <row r="254" spans="1:9" ht="25.5" x14ac:dyDescent="0.25">
      <c r="A254" s="102"/>
      <c r="B254" s="102">
        <v>3722</v>
      </c>
      <c r="C254" s="103"/>
      <c r="D254" s="104" t="s">
        <v>63</v>
      </c>
      <c r="E254" s="79">
        <f>SUM(E255:E256)</f>
        <v>0.01</v>
      </c>
      <c r="F254" s="79">
        <f>SUM(F255:F256)</f>
        <v>53800</v>
      </c>
      <c r="G254" s="79">
        <f>SUM(G255:G256)</f>
        <v>0</v>
      </c>
      <c r="H254" s="79">
        <f>(G254/E254)*100</f>
        <v>0</v>
      </c>
      <c r="I254" s="79">
        <f t="shared" si="26"/>
        <v>0</v>
      </c>
    </row>
    <row r="255" spans="1:9" ht="25.5" x14ac:dyDescent="0.25">
      <c r="A255" s="99"/>
      <c r="B255" s="99"/>
      <c r="C255" s="100">
        <v>501</v>
      </c>
      <c r="D255" s="106" t="s">
        <v>146</v>
      </c>
      <c r="E255" s="98">
        <v>0.01</v>
      </c>
      <c r="F255" s="98">
        <v>29700</v>
      </c>
      <c r="G255" s="98"/>
      <c r="H255" s="79">
        <f t="shared" ref="H255:H257" si="27">(G255/E255)*100</f>
        <v>0</v>
      </c>
      <c r="I255" s="79">
        <f t="shared" si="26"/>
        <v>0</v>
      </c>
    </row>
    <row r="256" spans="1:9" x14ac:dyDescent="0.25">
      <c r="A256" s="99"/>
      <c r="B256" s="102" t="s">
        <v>52</v>
      </c>
      <c r="C256" s="100">
        <v>11</v>
      </c>
      <c r="D256" s="106" t="s">
        <v>18</v>
      </c>
      <c r="E256" s="101"/>
      <c r="F256" s="101">
        <v>24100</v>
      </c>
      <c r="G256" s="101"/>
      <c r="H256" s="79"/>
      <c r="I256" s="79"/>
    </row>
    <row r="257" spans="1:9" ht="25.5" x14ac:dyDescent="0.25">
      <c r="A257" s="107">
        <v>4</v>
      </c>
      <c r="B257" s="108"/>
      <c r="C257" s="108"/>
      <c r="D257" s="109" t="s">
        <v>24</v>
      </c>
      <c r="E257" s="79">
        <f>E260+E275+E258+E265+E270</f>
        <v>3288.58</v>
      </c>
      <c r="F257" s="79">
        <f>F260+F275+F258+F265+F270</f>
        <v>7000</v>
      </c>
      <c r="G257" s="79">
        <f t="shared" ref="G257" si="28">G260+G275+G258+G265+G270</f>
        <v>0</v>
      </c>
      <c r="H257" s="79">
        <f t="shared" si="27"/>
        <v>0</v>
      </c>
      <c r="I257" s="79">
        <f t="shared" si="26"/>
        <v>0</v>
      </c>
    </row>
    <row r="258" spans="1:9" x14ac:dyDescent="0.25">
      <c r="A258" s="107"/>
      <c r="B258" s="108">
        <v>4123</v>
      </c>
      <c r="C258" s="108"/>
      <c r="D258" s="109" t="s">
        <v>107</v>
      </c>
      <c r="E258" s="105">
        <f>E259</f>
        <v>0</v>
      </c>
      <c r="F258" s="105">
        <f t="shared" ref="F258:G258" si="29">F259</f>
        <v>0</v>
      </c>
      <c r="G258" s="105">
        <f t="shared" si="29"/>
        <v>0</v>
      </c>
      <c r="H258" s="79"/>
      <c r="I258" s="79"/>
    </row>
    <row r="259" spans="1:9" x14ac:dyDescent="0.25">
      <c r="A259" s="107"/>
      <c r="B259" s="108"/>
      <c r="C259" s="111">
        <v>44</v>
      </c>
      <c r="D259" s="112" t="s">
        <v>62</v>
      </c>
      <c r="E259" s="98"/>
      <c r="F259" s="98"/>
      <c r="G259" s="98"/>
      <c r="H259" s="79"/>
      <c r="I259" s="79"/>
    </row>
    <row r="260" spans="1:9" ht="25.5" x14ac:dyDescent="0.25">
      <c r="A260" s="97"/>
      <c r="B260" s="96">
        <v>4221</v>
      </c>
      <c r="C260" s="97"/>
      <c r="D260" s="109" t="s">
        <v>96</v>
      </c>
      <c r="E260" s="105">
        <f>E261+E262+E264+E263</f>
        <v>0</v>
      </c>
      <c r="F260" s="105">
        <f t="shared" ref="F260:G260" si="30">F261+F262+F264+F263</f>
        <v>0</v>
      </c>
      <c r="G260" s="105">
        <f t="shared" si="30"/>
        <v>0</v>
      </c>
      <c r="H260" s="79"/>
      <c r="I260" s="79"/>
    </row>
    <row r="261" spans="1:9" x14ac:dyDescent="0.25">
      <c r="A261" s="97"/>
      <c r="B261" s="97"/>
      <c r="C261" s="165">
        <v>1</v>
      </c>
      <c r="D261" s="106" t="s">
        <v>18</v>
      </c>
      <c r="E261" s="98"/>
      <c r="F261" s="98"/>
      <c r="G261" s="98"/>
      <c r="H261" s="79"/>
      <c r="I261" s="79"/>
    </row>
    <row r="262" spans="1:9" x14ac:dyDescent="0.25">
      <c r="A262" s="97"/>
      <c r="B262" s="97"/>
      <c r="C262" s="100">
        <v>31</v>
      </c>
      <c r="D262" s="106" t="s">
        <v>44</v>
      </c>
      <c r="E262" s="98"/>
      <c r="F262" s="98"/>
      <c r="G262" s="98"/>
      <c r="H262" s="79"/>
      <c r="I262" s="79"/>
    </row>
    <row r="263" spans="1:9" x14ac:dyDescent="0.25">
      <c r="A263" s="97"/>
      <c r="B263" s="97"/>
      <c r="C263" s="100">
        <v>52</v>
      </c>
      <c r="D263" s="106" t="s">
        <v>53</v>
      </c>
      <c r="E263" s="98"/>
      <c r="F263" s="101"/>
      <c r="G263" s="101"/>
      <c r="H263" s="79"/>
      <c r="I263" s="79"/>
    </row>
    <row r="264" spans="1:9" x14ac:dyDescent="0.25">
      <c r="A264" s="97"/>
      <c r="B264" s="97"/>
      <c r="C264" s="100">
        <v>61</v>
      </c>
      <c r="D264" s="106" t="s">
        <v>58</v>
      </c>
      <c r="E264" s="98"/>
      <c r="F264" s="101"/>
      <c r="G264" s="101"/>
      <c r="H264" s="79"/>
      <c r="I264" s="79"/>
    </row>
    <row r="265" spans="1:9" ht="25.5" x14ac:dyDescent="0.25">
      <c r="A265" s="97"/>
      <c r="B265" s="96">
        <v>4226</v>
      </c>
      <c r="C265" s="97"/>
      <c r="D265" s="109" t="s">
        <v>108</v>
      </c>
      <c r="E265" s="105">
        <f>E266+E267+E269+E268</f>
        <v>3288.58</v>
      </c>
      <c r="F265" s="105">
        <f t="shared" ref="F265:G265" si="31">F266+F267+F269+F268</f>
        <v>0</v>
      </c>
      <c r="G265" s="105">
        <f t="shared" si="31"/>
        <v>0</v>
      </c>
      <c r="H265" s="79"/>
      <c r="I265" s="79"/>
    </row>
    <row r="266" spans="1:9" x14ac:dyDescent="0.25">
      <c r="A266" s="97"/>
      <c r="B266" s="97"/>
      <c r="C266" s="100">
        <v>44</v>
      </c>
      <c r="D266" s="106" t="s">
        <v>62</v>
      </c>
      <c r="E266" s="98">
        <v>3288.58</v>
      </c>
      <c r="F266" s="101"/>
      <c r="G266" s="101"/>
      <c r="H266" s="79"/>
      <c r="I266" s="79"/>
    </row>
    <row r="267" spans="1:9" x14ac:dyDescent="0.25">
      <c r="A267" s="97"/>
      <c r="B267" s="97"/>
      <c r="C267" s="100">
        <v>31</v>
      </c>
      <c r="D267" s="106" t="s">
        <v>44</v>
      </c>
      <c r="E267" s="98"/>
      <c r="F267" s="101"/>
      <c r="G267" s="101"/>
      <c r="H267" s="79"/>
      <c r="I267" s="79"/>
    </row>
    <row r="268" spans="1:9" x14ac:dyDescent="0.25">
      <c r="A268" s="97"/>
      <c r="B268" s="97"/>
      <c r="C268" s="100">
        <v>52</v>
      </c>
      <c r="D268" s="106" t="s">
        <v>53</v>
      </c>
      <c r="E268" s="98"/>
      <c r="F268" s="101"/>
      <c r="G268" s="101"/>
      <c r="H268" s="79"/>
      <c r="I268" s="79"/>
    </row>
    <row r="269" spans="1:9" x14ac:dyDescent="0.25">
      <c r="A269" s="97"/>
      <c r="B269" s="97"/>
      <c r="C269" s="100">
        <v>61</v>
      </c>
      <c r="D269" s="106" t="s">
        <v>58</v>
      </c>
      <c r="E269" s="98"/>
      <c r="F269" s="101"/>
      <c r="G269" s="101"/>
      <c r="H269" s="79"/>
      <c r="I269" s="79"/>
    </row>
    <row r="270" spans="1:9" ht="25.5" x14ac:dyDescent="0.25">
      <c r="A270" s="97"/>
      <c r="B270" s="96">
        <v>4227</v>
      </c>
      <c r="C270" s="97"/>
      <c r="D270" s="109" t="s">
        <v>109</v>
      </c>
      <c r="E270" s="105">
        <f>E271+E272+E274+E273</f>
        <v>0</v>
      </c>
      <c r="F270" s="105">
        <f t="shared" ref="F270:G270" si="32">F271+F272+F274+F273</f>
        <v>0</v>
      </c>
      <c r="G270" s="105">
        <f t="shared" si="32"/>
        <v>0</v>
      </c>
      <c r="H270" s="79"/>
      <c r="I270" s="79"/>
    </row>
    <row r="271" spans="1:9" x14ac:dyDescent="0.25">
      <c r="A271" s="97"/>
      <c r="B271" s="97"/>
      <c r="C271" s="100">
        <v>11</v>
      </c>
      <c r="D271" s="106" t="s">
        <v>18</v>
      </c>
      <c r="E271" s="98"/>
      <c r="F271" s="101"/>
      <c r="G271" s="101"/>
      <c r="H271" s="79"/>
      <c r="I271" s="79"/>
    </row>
    <row r="272" spans="1:9" x14ac:dyDescent="0.25">
      <c r="A272" s="97"/>
      <c r="B272" s="97"/>
      <c r="C272" s="100">
        <v>31</v>
      </c>
      <c r="D272" s="106" t="s">
        <v>44</v>
      </c>
      <c r="E272" s="98"/>
      <c r="F272" s="101"/>
      <c r="G272" s="101"/>
      <c r="H272" s="79"/>
      <c r="I272" s="79"/>
    </row>
    <row r="273" spans="1:9" x14ac:dyDescent="0.25">
      <c r="A273" s="97"/>
      <c r="B273" s="97"/>
      <c r="C273" s="100">
        <v>52</v>
      </c>
      <c r="D273" s="106" t="s">
        <v>53</v>
      </c>
      <c r="E273" s="98"/>
      <c r="F273" s="101"/>
      <c r="G273" s="101"/>
      <c r="H273" s="79"/>
      <c r="I273" s="79"/>
    </row>
    <row r="274" spans="1:9" x14ac:dyDescent="0.25">
      <c r="A274" s="97"/>
      <c r="B274" s="97"/>
      <c r="C274" s="100">
        <v>61</v>
      </c>
      <c r="D274" s="106" t="s">
        <v>58</v>
      </c>
      <c r="E274" s="98"/>
      <c r="F274" s="101"/>
      <c r="G274" s="101"/>
      <c r="H274" s="79"/>
      <c r="I274" s="79"/>
    </row>
    <row r="275" spans="1:9" x14ac:dyDescent="0.25">
      <c r="A275" s="113"/>
      <c r="B275" s="114">
        <v>4241</v>
      </c>
      <c r="C275" s="113"/>
      <c r="D275" s="115" t="s">
        <v>97</v>
      </c>
      <c r="E275" s="116">
        <f>SUM(E276:E279)</f>
        <v>0</v>
      </c>
      <c r="F275" s="116">
        <f>SUM(F276:F279)</f>
        <v>7000</v>
      </c>
      <c r="G275" s="116">
        <f>SUM(G276:G279)</f>
        <v>0</v>
      </c>
      <c r="H275" s="79">
        <v>0</v>
      </c>
      <c r="I275" s="79">
        <f t="shared" ref="I275:I278" si="33">(G275/F275)*100</f>
        <v>0</v>
      </c>
    </row>
    <row r="276" spans="1:9" x14ac:dyDescent="0.25">
      <c r="A276" s="113"/>
      <c r="B276" s="117"/>
      <c r="C276" s="118">
        <v>31</v>
      </c>
      <c r="D276" s="168" t="s">
        <v>44</v>
      </c>
      <c r="E276" s="119"/>
      <c r="F276" s="119"/>
      <c r="G276" s="119"/>
      <c r="H276" s="79"/>
      <c r="I276" s="79"/>
    </row>
    <row r="277" spans="1:9" x14ac:dyDescent="0.25">
      <c r="A277" s="120"/>
      <c r="B277" s="120"/>
      <c r="C277" s="121">
        <v>44</v>
      </c>
      <c r="D277" s="169" t="s">
        <v>62</v>
      </c>
      <c r="E277" s="122"/>
      <c r="F277" s="122"/>
      <c r="G277" s="122"/>
      <c r="H277" s="79"/>
      <c r="I277" s="79"/>
    </row>
    <row r="278" spans="1:9" ht="25.5" x14ac:dyDescent="0.25">
      <c r="A278" s="120"/>
      <c r="B278" s="120"/>
      <c r="C278" s="100">
        <v>501</v>
      </c>
      <c r="D278" s="106" t="s">
        <v>146</v>
      </c>
      <c r="E278" s="122"/>
      <c r="F278" s="122">
        <v>7000</v>
      </c>
      <c r="G278" s="122"/>
      <c r="H278" s="79">
        <v>0</v>
      </c>
      <c r="I278" s="79">
        <f t="shared" si="33"/>
        <v>0</v>
      </c>
    </row>
    <row r="279" spans="1:9" ht="30" x14ac:dyDescent="0.25">
      <c r="A279" s="120"/>
      <c r="B279" s="120"/>
      <c r="C279" s="121">
        <v>501</v>
      </c>
      <c r="D279" s="169" t="s">
        <v>146</v>
      </c>
      <c r="E279" s="122"/>
      <c r="F279" s="122"/>
      <c r="G279" s="122"/>
      <c r="H279" s="79"/>
      <c r="I279" s="79"/>
    </row>
    <row r="281" spans="1:9" x14ac:dyDescent="0.25">
      <c r="A281" s="195" t="s">
        <v>114</v>
      </c>
      <c r="B281" s="196"/>
      <c r="C281" s="196"/>
      <c r="D281" s="197"/>
      <c r="E281" s="122"/>
      <c r="F281" s="122"/>
      <c r="G281" s="122"/>
      <c r="H281" s="123"/>
      <c r="I281" s="123"/>
    </row>
    <row r="282" spans="1:9" x14ac:dyDescent="0.25">
      <c r="E282" s="124"/>
    </row>
    <row r="283" spans="1:9" x14ac:dyDescent="0.25">
      <c r="E283" s="124"/>
    </row>
    <row r="284" spans="1:9" x14ac:dyDescent="0.25">
      <c r="E284" s="166"/>
      <c r="F284" s="166"/>
      <c r="G284" s="166"/>
    </row>
    <row r="285" spans="1:9" x14ac:dyDescent="0.25">
      <c r="E285" s="124"/>
      <c r="G285" s="124"/>
    </row>
    <row r="286" spans="1:9" x14ac:dyDescent="0.25">
      <c r="E286" s="124"/>
    </row>
    <row r="287" spans="1:9" x14ac:dyDescent="0.25">
      <c r="E287" s="124"/>
    </row>
    <row r="288" spans="1:9" x14ac:dyDescent="0.25">
      <c r="E288" s="124"/>
    </row>
    <row r="289" spans="5:5" x14ac:dyDescent="0.25">
      <c r="E289" s="124"/>
    </row>
    <row r="290" spans="5:5" x14ac:dyDescent="0.25">
      <c r="E290" s="124"/>
    </row>
  </sheetData>
  <mergeCells count="6">
    <mergeCell ref="A281:D281"/>
    <mergeCell ref="A7:I7"/>
    <mergeCell ref="A55:I55"/>
    <mergeCell ref="A1:I1"/>
    <mergeCell ref="A3:I3"/>
    <mergeCell ref="A5:I5"/>
  </mergeCells>
  <pageMargins left="0.25" right="0.25" top="0.75" bottom="0.75" header="0.3" footer="0.3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7"/>
  <sheetViews>
    <sheetView workbookViewId="0">
      <selection activeCell="E28" sqref="E28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75" t="s">
        <v>152</v>
      </c>
      <c r="B1" s="175"/>
      <c r="C1" s="175"/>
      <c r="D1" s="175"/>
      <c r="E1" s="175"/>
      <c r="F1" s="175"/>
    </row>
    <row r="2" spans="1:6" ht="18" customHeight="1" x14ac:dyDescent="0.25">
      <c r="A2" s="3"/>
      <c r="B2" s="3"/>
      <c r="C2" s="3"/>
      <c r="D2" s="3"/>
      <c r="E2" s="3"/>
      <c r="F2" s="3"/>
    </row>
    <row r="3" spans="1:6" ht="15.75" x14ac:dyDescent="0.25">
      <c r="A3" s="175" t="s">
        <v>37</v>
      </c>
      <c r="B3" s="175"/>
      <c r="C3" s="175"/>
      <c r="D3" s="175"/>
      <c r="E3" s="187"/>
      <c r="F3" s="187"/>
    </row>
    <row r="4" spans="1:6" ht="18" x14ac:dyDescent="0.25">
      <c r="A4" s="3"/>
      <c r="B4" s="3"/>
      <c r="C4" s="3"/>
      <c r="D4" s="3"/>
      <c r="E4" s="4"/>
      <c r="F4" s="4"/>
    </row>
    <row r="5" spans="1:6" ht="18" customHeight="1" x14ac:dyDescent="0.25">
      <c r="A5" s="175" t="s">
        <v>13</v>
      </c>
      <c r="B5" s="176"/>
      <c r="C5" s="176"/>
      <c r="D5" s="176"/>
      <c r="E5" s="176"/>
      <c r="F5" s="176"/>
    </row>
    <row r="6" spans="1:6" ht="18" x14ac:dyDescent="0.25">
      <c r="A6" s="3"/>
      <c r="B6" s="3"/>
      <c r="C6" s="3"/>
      <c r="D6" s="3"/>
      <c r="E6" s="4"/>
      <c r="F6" s="4"/>
    </row>
    <row r="7" spans="1:6" ht="15.75" x14ac:dyDescent="0.25">
      <c r="A7" s="175" t="s">
        <v>25</v>
      </c>
      <c r="B7" s="200"/>
      <c r="C7" s="200"/>
      <c r="D7" s="200"/>
      <c r="E7" s="200"/>
      <c r="F7" s="200"/>
    </row>
    <row r="8" spans="1:6" ht="18" x14ac:dyDescent="0.25">
      <c r="A8" s="3"/>
      <c r="B8" s="3"/>
      <c r="C8" s="3"/>
      <c r="D8" s="3"/>
      <c r="E8" s="4"/>
      <c r="F8" s="4"/>
    </row>
    <row r="9" spans="1:6" x14ac:dyDescent="0.25">
      <c r="A9" s="88" t="s">
        <v>26</v>
      </c>
      <c r="B9" s="89" t="s">
        <v>141</v>
      </c>
      <c r="C9" s="88" t="s">
        <v>153</v>
      </c>
      <c r="D9" s="88" t="s">
        <v>154</v>
      </c>
      <c r="E9" s="88" t="s">
        <v>104</v>
      </c>
      <c r="F9" s="88" t="s">
        <v>105</v>
      </c>
    </row>
    <row r="10" spans="1:6" ht="15.75" customHeight="1" x14ac:dyDescent="0.25">
      <c r="A10" s="10" t="s">
        <v>27</v>
      </c>
      <c r="B10" s="42">
        <f t="shared" ref="B10:D10" si="0">B16</f>
        <v>1626026</v>
      </c>
      <c r="C10" s="42">
        <f t="shared" si="0"/>
        <v>3320342</v>
      </c>
      <c r="D10" s="42">
        <f t="shared" si="0"/>
        <v>1526104.91</v>
      </c>
      <c r="E10" s="42">
        <f>(D10/B10)*100</f>
        <v>93.85488977421025</v>
      </c>
      <c r="F10" s="42">
        <f>(D10/C10)*100</f>
        <v>45.962280692772005</v>
      </c>
    </row>
    <row r="11" spans="1:6" ht="15.75" customHeight="1" x14ac:dyDescent="0.25">
      <c r="A11" s="10" t="s">
        <v>28</v>
      </c>
      <c r="B11" s="7"/>
      <c r="C11" s="8"/>
      <c r="D11" s="8"/>
      <c r="E11" s="42"/>
      <c r="F11" s="42"/>
    </row>
    <row r="12" spans="1:6" ht="25.5" x14ac:dyDescent="0.25">
      <c r="A12" s="17" t="s">
        <v>29</v>
      </c>
      <c r="B12" s="7"/>
      <c r="C12" s="8"/>
      <c r="D12" s="8"/>
      <c r="E12" s="42"/>
      <c r="F12" s="42"/>
    </row>
    <row r="13" spans="1:6" x14ac:dyDescent="0.25">
      <c r="A13" s="16" t="s">
        <v>30</v>
      </c>
      <c r="B13" s="7"/>
      <c r="C13" s="8"/>
      <c r="D13" s="8"/>
      <c r="E13" s="42"/>
      <c r="F13" s="42"/>
    </row>
    <row r="14" spans="1:6" x14ac:dyDescent="0.25">
      <c r="A14" s="10" t="s">
        <v>31</v>
      </c>
      <c r="B14" s="7"/>
      <c r="C14" s="8"/>
      <c r="D14" s="8"/>
      <c r="E14" s="42"/>
      <c r="F14" s="42"/>
    </row>
    <row r="15" spans="1:6" ht="25.5" x14ac:dyDescent="0.25">
      <c r="A15" s="18" t="s">
        <v>32</v>
      </c>
      <c r="B15" s="7"/>
      <c r="C15" s="8"/>
      <c r="D15" s="8"/>
      <c r="E15" s="42"/>
      <c r="F15" s="42"/>
    </row>
    <row r="16" spans="1:6" x14ac:dyDescent="0.25">
      <c r="A16" s="10" t="s">
        <v>64</v>
      </c>
      <c r="B16" s="42">
        <f t="shared" ref="B16:D16" si="1">B17</f>
        <v>1626026</v>
      </c>
      <c r="C16" s="42">
        <f t="shared" si="1"/>
        <v>3320342</v>
      </c>
      <c r="D16" s="42">
        <f t="shared" si="1"/>
        <v>1526104.91</v>
      </c>
      <c r="E16" s="42">
        <f t="shared" ref="E16:E17" si="2">(D16/B16)*100</f>
        <v>93.85488977421025</v>
      </c>
      <c r="F16" s="42">
        <f t="shared" ref="F16:F17" si="3">(D16/C16)*100</f>
        <v>45.962280692772005</v>
      </c>
    </row>
    <row r="17" spans="1:6" x14ac:dyDescent="0.25">
      <c r="A17" s="18" t="s">
        <v>65</v>
      </c>
      <c r="B17" s="8">
        <v>1626026</v>
      </c>
      <c r="C17" s="8">
        <v>3320342</v>
      </c>
      <c r="D17" s="8">
        <v>1526104.91</v>
      </c>
      <c r="E17" s="42">
        <f t="shared" si="2"/>
        <v>93.85488977421025</v>
      </c>
      <c r="F17" s="42">
        <f t="shared" si="3"/>
        <v>45.962280692772005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4"/>
  <sheetViews>
    <sheetView workbookViewId="0">
      <selection sqref="A1:I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175" t="s">
        <v>152</v>
      </c>
      <c r="B1" s="175"/>
      <c r="C1" s="175"/>
      <c r="D1" s="175"/>
      <c r="E1" s="175"/>
      <c r="F1" s="175"/>
      <c r="G1" s="175"/>
      <c r="H1" s="175"/>
      <c r="I1" s="175"/>
    </row>
    <row r="2" spans="1:9" ht="18" customHeight="1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75" t="s">
        <v>37</v>
      </c>
      <c r="B3" s="175"/>
      <c r="C3" s="175"/>
      <c r="D3" s="175"/>
      <c r="E3" s="175"/>
      <c r="F3" s="175"/>
      <c r="G3" s="175"/>
      <c r="H3" s="187"/>
      <c r="I3" s="187"/>
    </row>
    <row r="4" spans="1:9" ht="18" x14ac:dyDescent="0.25">
      <c r="A4" s="3"/>
      <c r="B4" s="3"/>
      <c r="C4" s="3"/>
      <c r="D4" s="3"/>
      <c r="E4" s="3"/>
      <c r="F4" s="3"/>
      <c r="G4" s="3"/>
      <c r="H4" s="4"/>
      <c r="I4" s="4"/>
    </row>
    <row r="5" spans="1:9" ht="18" customHeight="1" x14ac:dyDescent="0.25">
      <c r="A5" s="175" t="s">
        <v>33</v>
      </c>
      <c r="B5" s="176"/>
      <c r="C5" s="176"/>
      <c r="D5" s="176"/>
      <c r="E5" s="176"/>
      <c r="F5" s="176"/>
      <c r="G5" s="176"/>
      <c r="H5" s="176"/>
      <c r="I5" s="176"/>
    </row>
    <row r="6" spans="1:9" ht="18" x14ac:dyDescent="0.25">
      <c r="A6" s="3"/>
      <c r="B6" s="3"/>
      <c r="C6" s="3"/>
      <c r="D6" s="3"/>
      <c r="E6" s="3"/>
      <c r="F6" s="3"/>
      <c r="G6" s="3"/>
      <c r="H6" s="4"/>
      <c r="I6" s="4"/>
    </row>
    <row r="7" spans="1:9" x14ac:dyDescent="0.25">
      <c r="A7" s="88" t="s">
        <v>14</v>
      </c>
      <c r="B7" s="89" t="s">
        <v>15</v>
      </c>
      <c r="C7" s="89" t="s">
        <v>16</v>
      </c>
      <c r="D7" s="89" t="s">
        <v>56</v>
      </c>
      <c r="E7" s="89" t="s">
        <v>141</v>
      </c>
      <c r="F7" s="88" t="s">
        <v>153</v>
      </c>
      <c r="G7" s="88" t="s">
        <v>154</v>
      </c>
      <c r="H7" s="88" t="s">
        <v>104</v>
      </c>
      <c r="I7" s="88" t="s">
        <v>105</v>
      </c>
    </row>
    <row r="8" spans="1:9" ht="25.5" x14ac:dyDescent="0.25">
      <c r="A8" s="10">
        <v>8</v>
      </c>
      <c r="B8" s="10"/>
      <c r="C8" s="10"/>
      <c r="D8" s="10" t="s">
        <v>34</v>
      </c>
      <c r="E8" s="7"/>
      <c r="F8" s="8"/>
      <c r="G8" s="8"/>
      <c r="H8" s="8"/>
      <c r="I8" s="8"/>
    </row>
    <row r="9" spans="1:9" x14ac:dyDescent="0.25">
      <c r="A9" s="10"/>
      <c r="B9" s="15">
        <v>84</v>
      </c>
      <c r="C9" s="15"/>
      <c r="D9" s="15" t="s">
        <v>41</v>
      </c>
      <c r="E9" s="7"/>
      <c r="F9" s="8"/>
      <c r="G9" s="8"/>
      <c r="H9" s="8"/>
      <c r="I9" s="8"/>
    </row>
    <row r="10" spans="1:9" ht="25.5" x14ac:dyDescent="0.25">
      <c r="A10" s="11"/>
      <c r="B10" s="11"/>
      <c r="C10" s="12">
        <v>81</v>
      </c>
      <c r="D10" s="17" t="s">
        <v>42</v>
      </c>
      <c r="E10" s="7"/>
      <c r="F10" s="8"/>
      <c r="G10" s="8"/>
      <c r="H10" s="8"/>
      <c r="I10" s="8"/>
    </row>
    <row r="11" spans="1:9" ht="25.5" x14ac:dyDescent="0.25">
      <c r="A11" s="13">
        <v>5</v>
      </c>
      <c r="B11" s="14"/>
      <c r="C11" s="14"/>
      <c r="D11" s="27" t="s">
        <v>35</v>
      </c>
      <c r="E11" s="7"/>
      <c r="F11" s="8"/>
      <c r="G11" s="8"/>
      <c r="H11" s="8"/>
      <c r="I11" s="8"/>
    </row>
    <row r="12" spans="1:9" ht="25.5" x14ac:dyDescent="0.25">
      <c r="A12" s="15"/>
      <c r="B12" s="15">
        <v>54</v>
      </c>
      <c r="C12" s="15"/>
      <c r="D12" s="28" t="s">
        <v>43</v>
      </c>
      <c r="E12" s="7"/>
      <c r="F12" s="8"/>
      <c r="G12" s="8"/>
      <c r="H12" s="8"/>
      <c r="I12" s="9"/>
    </row>
    <row r="13" spans="1:9" x14ac:dyDescent="0.25">
      <c r="A13" s="15"/>
      <c r="B13" s="15"/>
      <c r="C13" s="12">
        <v>11</v>
      </c>
      <c r="D13" s="12" t="s">
        <v>18</v>
      </c>
      <c r="E13" s="7"/>
      <c r="F13" s="8"/>
      <c r="G13" s="8"/>
      <c r="H13" s="8"/>
      <c r="I13" s="9"/>
    </row>
    <row r="14" spans="1:9" x14ac:dyDescent="0.25">
      <c r="A14" s="15"/>
      <c r="B14" s="15"/>
      <c r="C14" s="12">
        <v>31</v>
      </c>
      <c r="D14" s="12" t="s">
        <v>44</v>
      </c>
      <c r="E14" s="7"/>
      <c r="F14" s="8"/>
      <c r="G14" s="8"/>
      <c r="H14" s="8"/>
      <c r="I14" s="9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48"/>
  <sheetViews>
    <sheetView tabSelected="1" topLeftCell="A148" workbookViewId="0">
      <selection activeCell="O6" sqref="O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75" t="s">
        <v>152</v>
      </c>
      <c r="B1" s="175"/>
      <c r="C1" s="175"/>
      <c r="D1" s="175"/>
      <c r="E1" s="175"/>
      <c r="F1" s="175"/>
      <c r="G1" s="175"/>
      <c r="H1" s="175"/>
      <c r="I1" s="175"/>
    </row>
    <row r="2" spans="1:9" ht="18" x14ac:dyDescent="0.25">
      <c r="A2" s="3"/>
      <c r="B2" s="3"/>
      <c r="C2" s="3"/>
      <c r="D2" s="3"/>
      <c r="E2" s="3"/>
      <c r="F2" s="3"/>
      <c r="G2" s="3"/>
      <c r="H2" s="4"/>
      <c r="I2" s="4"/>
    </row>
    <row r="3" spans="1:9" ht="18" customHeight="1" x14ac:dyDescent="0.25">
      <c r="A3" s="175" t="s">
        <v>36</v>
      </c>
      <c r="B3" s="176"/>
      <c r="C3" s="176"/>
      <c r="D3" s="176"/>
      <c r="E3" s="176"/>
      <c r="F3" s="176"/>
      <c r="G3" s="176"/>
      <c r="H3" s="176"/>
      <c r="I3" s="176"/>
    </row>
    <row r="4" spans="1:9" ht="18" x14ac:dyDescent="0.25">
      <c r="A4" s="3"/>
      <c r="B4" s="3"/>
      <c r="C4" s="3"/>
      <c r="D4" s="3"/>
      <c r="E4" s="3"/>
      <c r="F4" s="3"/>
      <c r="G4" s="3"/>
      <c r="H4" s="4"/>
      <c r="I4" s="4"/>
    </row>
    <row r="5" spans="1:9" x14ac:dyDescent="0.25">
      <c r="A5" s="210" t="s">
        <v>38</v>
      </c>
      <c r="B5" s="216"/>
      <c r="C5" s="217"/>
      <c r="D5" s="89" t="s">
        <v>39</v>
      </c>
      <c r="E5" s="89" t="s">
        <v>141</v>
      </c>
      <c r="F5" s="88" t="s">
        <v>153</v>
      </c>
      <c r="G5" s="88" t="s">
        <v>154</v>
      </c>
      <c r="H5" s="88" t="s">
        <v>104</v>
      </c>
      <c r="I5" s="88" t="s">
        <v>105</v>
      </c>
    </row>
    <row r="6" spans="1:9" ht="38.25" x14ac:dyDescent="0.25">
      <c r="A6" s="213" t="s">
        <v>115</v>
      </c>
      <c r="B6" s="214"/>
      <c r="C6" s="215"/>
      <c r="D6" s="94" t="s">
        <v>113</v>
      </c>
      <c r="E6" s="70">
        <f>E8</f>
        <v>1386323.39</v>
      </c>
      <c r="F6" s="70">
        <f>F8</f>
        <v>2778000</v>
      </c>
      <c r="G6" s="70">
        <f t="shared" ref="G6:I6" si="0">G8</f>
        <v>1299523.18</v>
      </c>
      <c r="H6" s="70">
        <f t="shared" si="0"/>
        <v>93.7388194828048</v>
      </c>
      <c r="I6" s="70">
        <f t="shared" si="0"/>
        <v>46.77909215262779</v>
      </c>
    </row>
    <row r="7" spans="1:9" x14ac:dyDescent="0.25">
      <c r="A7" s="213" t="s">
        <v>116</v>
      </c>
      <c r="B7" s="214"/>
      <c r="C7" s="215"/>
      <c r="D7" s="94" t="s">
        <v>45</v>
      </c>
      <c r="E7" s="71"/>
      <c r="F7" s="72"/>
      <c r="G7" s="72"/>
      <c r="H7" s="70"/>
      <c r="I7" s="70"/>
    </row>
    <row r="8" spans="1:9" x14ac:dyDescent="0.25">
      <c r="A8" s="201" t="s">
        <v>165</v>
      </c>
      <c r="B8" s="202"/>
      <c r="C8" s="203"/>
      <c r="D8" s="38" t="s">
        <v>46</v>
      </c>
      <c r="E8" s="70">
        <f>E9</f>
        <v>1386323.39</v>
      </c>
      <c r="F8" s="70">
        <f>F9</f>
        <v>2778000</v>
      </c>
      <c r="G8" s="70">
        <f>G9</f>
        <v>1299523.18</v>
      </c>
      <c r="H8" s="70">
        <f t="shared" ref="H8:H14" si="1">(G8/E8)*100</f>
        <v>93.7388194828048</v>
      </c>
      <c r="I8" s="70">
        <f t="shared" ref="I8:I14" si="2">(G8/F8)*100</f>
        <v>46.77909215262779</v>
      </c>
    </row>
    <row r="9" spans="1:9" x14ac:dyDescent="0.25">
      <c r="A9" s="204">
        <v>3</v>
      </c>
      <c r="B9" s="205"/>
      <c r="C9" s="206"/>
      <c r="D9" s="29" t="s">
        <v>22</v>
      </c>
      <c r="E9" s="70">
        <f>SUM(E10:E14)</f>
        <v>1386323.39</v>
      </c>
      <c r="F9" s="70">
        <f>SUM(F10:F14)</f>
        <v>2778000</v>
      </c>
      <c r="G9" s="70">
        <f>SUM(G10:G14)</f>
        <v>1299523.18</v>
      </c>
      <c r="H9" s="70">
        <f t="shared" si="1"/>
        <v>93.7388194828048</v>
      </c>
      <c r="I9" s="70">
        <f t="shared" si="2"/>
        <v>46.77909215262779</v>
      </c>
    </row>
    <row r="10" spans="1:9" x14ac:dyDescent="0.25">
      <c r="A10" s="207">
        <v>3111</v>
      </c>
      <c r="B10" s="208"/>
      <c r="C10" s="209"/>
      <c r="D10" s="29" t="s">
        <v>73</v>
      </c>
      <c r="E10" s="72">
        <f>981997.96+26226.5+92217.18</f>
        <v>1100441.6399999999</v>
      </c>
      <c r="F10" s="71">
        <v>2178000</v>
      </c>
      <c r="G10" s="72">
        <v>1020382.11</v>
      </c>
      <c r="H10" s="70">
        <f t="shared" si="1"/>
        <v>92.724781843042592</v>
      </c>
      <c r="I10" s="70">
        <f t="shared" si="2"/>
        <v>46.849499999999999</v>
      </c>
    </row>
    <row r="11" spans="1:9" x14ac:dyDescent="0.25">
      <c r="A11" s="207">
        <v>3121</v>
      </c>
      <c r="B11" s="208"/>
      <c r="C11" s="209"/>
      <c r="D11" s="29" t="s">
        <v>74</v>
      </c>
      <c r="E11" s="72">
        <v>29445.040000000001</v>
      </c>
      <c r="F11" s="72">
        <v>69000</v>
      </c>
      <c r="G11" s="72">
        <v>37050.53</v>
      </c>
      <c r="H11" s="70">
        <f t="shared" si="1"/>
        <v>125.82944360068792</v>
      </c>
      <c r="I11" s="70">
        <f t="shared" si="2"/>
        <v>53.696420289855077</v>
      </c>
    </row>
    <row r="12" spans="1:9" ht="25.5" x14ac:dyDescent="0.25">
      <c r="A12" s="50">
        <v>3132</v>
      </c>
      <c r="B12" s="51"/>
      <c r="C12" s="52"/>
      <c r="D12" s="49" t="s">
        <v>98</v>
      </c>
      <c r="E12" s="72">
        <v>176014.76</v>
      </c>
      <c r="F12" s="72">
        <v>362000</v>
      </c>
      <c r="G12" s="72">
        <v>167132.76999999999</v>
      </c>
      <c r="H12" s="70">
        <f t="shared" si="1"/>
        <v>94.953837962225435</v>
      </c>
      <c r="I12" s="70">
        <f t="shared" si="2"/>
        <v>46.16927348066298</v>
      </c>
    </row>
    <row r="13" spans="1:9" x14ac:dyDescent="0.25">
      <c r="A13" s="53">
        <v>3295</v>
      </c>
      <c r="B13" s="142"/>
      <c r="C13" s="143"/>
      <c r="D13" s="141" t="s">
        <v>93</v>
      </c>
      <c r="E13" s="72">
        <v>3996</v>
      </c>
      <c r="F13" s="72">
        <v>7000</v>
      </c>
      <c r="G13" s="72">
        <v>2940</v>
      </c>
      <c r="H13" s="70"/>
      <c r="I13" s="70">
        <f t="shared" si="2"/>
        <v>42</v>
      </c>
    </row>
    <row r="14" spans="1:9" x14ac:dyDescent="0.25">
      <c r="A14" s="56">
        <v>3212</v>
      </c>
      <c r="B14" s="57"/>
      <c r="C14" s="58"/>
      <c r="D14" s="55" t="s">
        <v>99</v>
      </c>
      <c r="E14" s="72">
        <v>76425.95</v>
      </c>
      <c r="F14" s="72">
        <v>162000</v>
      </c>
      <c r="G14" s="72">
        <v>72017.77</v>
      </c>
      <c r="H14" s="70">
        <f t="shared" si="1"/>
        <v>94.232090016545428</v>
      </c>
      <c r="I14" s="70">
        <f t="shared" si="2"/>
        <v>44.455413580246919</v>
      </c>
    </row>
    <row r="17" spans="1:9" x14ac:dyDescent="0.25">
      <c r="A17" s="210" t="s">
        <v>38</v>
      </c>
      <c r="B17" s="211"/>
      <c r="C17" s="212"/>
      <c r="D17" s="89" t="s">
        <v>39</v>
      </c>
      <c r="E17" s="140" t="s">
        <v>141</v>
      </c>
      <c r="F17" s="88" t="s">
        <v>153</v>
      </c>
      <c r="G17" s="88" t="s">
        <v>154</v>
      </c>
      <c r="H17" s="88" t="s">
        <v>104</v>
      </c>
      <c r="I17" s="88" t="s">
        <v>105</v>
      </c>
    </row>
    <row r="18" spans="1:9" ht="25.5" x14ac:dyDescent="0.25">
      <c r="A18" s="213" t="s">
        <v>117</v>
      </c>
      <c r="B18" s="214"/>
      <c r="C18" s="215"/>
      <c r="D18" s="40" t="s">
        <v>112</v>
      </c>
      <c r="E18" s="70">
        <f>E20</f>
        <v>728</v>
      </c>
      <c r="F18" s="70">
        <f>F20</f>
        <v>1680</v>
      </c>
      <c r="G18" s="70">
        <f>G20</f>
        <v>0</v>
      </c>
      <c r="H18" s="70">
        <f>H20</f>
        <v>0</v>
      </c>
      <c r="I18" s="70">
        <f>I20</f>
        <v>0</v>
      </c>
    </row>
    <row r="19" spans="1:9" x14ac:dyDescent="0.25">
      <c r="A19" s="213" t="s">
        <v>118</v>
      </c>
      <c r="B19" s="214"/>
      <c r="C19" s="215"/>
      <c r="D19" s="40" t="s">
        <v>45</v>
      </c>
      <c r="E19" s="71"/>
      <c r="F19" s="72"/>
      <c r="G19" s="72"/>
      <c r="H19" s="70"/>
      <c r="I19" s="70"/>
    </row>
    <row r="20" spans="1:9" x14ac:dyDescent="0.25">
      <c r="A20" s="201" t="s">
        <v>66</v>
      </c>
      <c r="B20" s="202"/>
      <c r="C20" s="203"/>
      <c r="D20" s="41" t="s">
        <v>46</v>
      </c>
      <c r="E20" s="70">
        <f>E21</f>
        <v>728</v>
      </c>
      <c r="F20" s="70">
        <f>F21</f>
        <v>1680</v>
      </c>
      <c r="G20" s="70">
        <f>G21</f>
        <v>0</v>
      </c>
      <c r="H20" s="70">
        <f t="shared" ref="H20:H22" si="3">(G20/E20)*100</f>
        <v>0</v>
      </c>
      <c r="I20" s="70">
        <f t="shared" ref="I20:I22" si="4">(G20/F20)*100</f>
        <v>0</v>
      </c>
    </row>
    <row r="21" spans="1:9" x14ac:dyDescent="0.25">
      <c r="A21" s="204">
        <v>3</v>
      </c>
      <c r="B21" s="205"/>
      <c r="C21" s="206"/>
      <c r="D21" s="39" t="s">
        <v>22</v>
      </c>
      <c r="E21" s="70">
        <f>E22+E23+E24</f>
        <v>728</v>
      </c>
      <c r="F21" s="70">
        <f t="shared" ref="F21:I21" si="5">F22+F23+F24</f>
        <v>1680</v>
      </c>
      <c r="G21" s="70">
        <f t="shared" si="5"/>
        <v>0</v>
      </c>
      <c r="H21" s="70">
        <v>0</v>
      </c>
      <c r="I21" s="70">
        <f t="shared" si="5"/>
        <v>0</v>
      </c>
    </row>
    <row r="22" spans="1:9" x14ac:dyDescent="0.25">
      <c r="A22" s="207">
        <v>3111</v>
      </c>
      <c r="B22" s="208"/>
      <c r="C22" s="209"/>
      <c r="D22" s="39" t="s">
        <v>73</v>
      </c>
      <c r="E22" s="72">
        <v>624.91</v>
      </c>
      <c r="F22" s="72">
        <v>1400</v>
      </c>
      <c r="G22" s="72">
        <v>0</v>
      </c>
      <c r="H22" s="70">
        <f t="shared" si="3"/>
        <v>0</v>
      </c>
      <c r="I22" s="70">
        <f t="shared" si="4"/>
        <v>0</v>
      </c>
    </row>
    <row r="23" spans="1:9" x14ac:dyDescent="0.25">
      <c r="A23" s="207">
        <v>3121</v>
      </c>
      <c r="B23" s="208"/>
      <c r="C23" s="209"/>
      <c r="D23" s="39" t="s">
        <v>74</v>
      </c>
      <c r="E23" s="72"/>
      <c r="F23" s="72"/>
      <c r="G23" s="72"/>
      <c r="H23" s="70">
        <v>0</v>
      </c>
      <c r="I23" s="70">
        <v>0</v>
      </c>
    </row>
    <row r="24" spans="1:9" ht="25.5" x14ac:dyDescent="0.25">
      <c r="A24" s="56">
        <v>3132</v>
      </c>
      <c r="B24" s="57"/>
      <c r="C24" s="58"/>
      <c r="D24" s="55" t="s">
        <v>98</v>
      </c>
      <c r="E24" s="72">
        <v>103.09</v>
      </c>
      <c r="F24" s="72">
        <v>280</v>
      </c>
      <c r="G24" s="72">
        <v>0</v>
      </c>
      <c r="H24" s="70">
        <f t="shared" ref="H24" si="6">(G24/E24)*100</f>
        <v>0</v>
      </c>
      <c r="I24" s="70">
        <f t="shared" ref="I24" si="7">(G24/F24)*100</f>
        <v>0</v>
      </c>
    </row>
    <row r="27" spans="1:9" x14ac:dyDescent="0.25">
      <c r="A27" s="210" t="s">
        <v>38</v>
      </c>
      <c r="B27" s="211"/>
      <c r="C27" s="212"/>
      <c r="D27" s="89" t="s">
        <v>39</v>
      </c>
      <c r="E27" s="140" t="s">
        <v>141</v>
      </c>
      <c r="F27" s="88" t="s">
        <v>153</v>
      </c>
      <c r="G27" s="88" t="s">
        <v>154</v>
      </c>
      <c r="H27" s="88" t="s">
        <v>104</v>
      </c>
      <c r="I27" s="88" t="s">
        <v>105</v>
      </c>
    </row>
    <row r="28" spans="1:9" ht="39" customHeight="1" x14ac:dyDescent="0.25">
      <c r="A28" s="213" t="s">
        <v>120</v>
      </c>
      <c r="B28" s="214"/>
      <c r="C28" s="215"/>
      <c r="D28" s="94" t="s">
        <v>119</v>
      </c>
      <c r="E28" s="70">
        <f>E30</f>
        <v>63399.14</v>
      </c>
      <c r="F28" s="70">
        <f>F30</f>
        <v>125200</v>
      </c>
      <c r="G28" s="70">
        <f>G30</f>
        <v>44342.42</v>
      </c>
      <c r="H28" s="70">
        <f t="shared" ref="H28:I28" si="8">H30</f>
        <v>69.941674287695392</v>
      </c>
      <c r="I28" s="70">
        <f t="shared" si="8"/>
        <v>35.417268370607026</v>
      </c>
    </row>
    <row r="29" spans="1:9" x14ac:dyDescent="0.25">
      <c r="A29" s="213" t="s">
        <v>121</v>
      </c>
      <c r="B29" s="214"/>
      <c r="C29" s="215"/>
      <c r="D29" s="94" t="s">
        <v>45</v>
      </c>
      <c r="E29" s="71"/>
      <c r="F29" s="72"/>
      <c r="G29" s="72"/>
      <c r="H29" s="70"/>
      <c r="I29" s="70"/>
    </row>
    <row r="30" spans="1:9" x14ac:dyDescent="0.25">
      <c r="A30" s="201" t="s">
        <v>66</v>
      </c>
      <c r="B30" s="202"/>
      <c r="C30" s="203"/>
      <c r="D30" s="41" t="s">
        <v>46</v>
      </c>
      <c r="E30" s="70">
        <f>E31</f>
        <v>63399.14</v>
      </c>
      <c r="F30" s="70">
        <f>F31</f>
        <v>125200</v>
      </c>
      <c r="G30" s="70">
        <f>G31</f>
        <v>44342.42</v>
      </c>
      <c r="H30" s="70">
        <f t="shared" ref="H30:H36" si="9">(G30/E30)*100</f>
        <v>69.941674287695392</v>
      </c>
      <c r="I30" s="70">
        <f t="shared" ref="I30:I36" si="10">(G30/F30)*100</f>
        <v>35.417268370607026</v>
      </c>
    </row>
    <row r="31" spans="1:9" x14ac:dyDescent="0.25">
      <c r="A31" s="204">
        <v>3</v>
      </c>
      <c r="B31" s="205"/>
      <c r="C31" s="206"/>
      <c r="D31" s="39" t="s">
        <v>22</v>
      </c>
      <c r="E31" s="70">
        <f>E32+E33+E34+E36</f>
        <v>63399.14</v>
      </c>
      <c r="F31" s="70">
        <f>SUM(F32:F36)</f>
        <v>125200</v>
      </c>
      <c r="G31" s="70">
        <f>SUM(G32:G36)</f>
        <v>44342.42</v>
      </c>
      <c r="H31" s="70">
        <f t="shared" si="9"/>
        <v>69.941674287695392</v>
      </c>
      <c r="I31" s="70">
        <f t="shared" si="10"/>
        <v>35.417268370607026</v>
      </c>
    </row>
    <row r="32" spans="1:9" x14ac:dyDescent="0.25">
      <c r="A32" s="207">
        <v>3111</v>
      </c>
      <c r="B32" s="208"/>
      <c r="C32" s="209"/>
      <c r="D32" s="39" t="s">
        <v>73</v>
      </c>
      <c r="E32" s="72">
        <v>49380.07</v>
      </c>
      <c r="F32" s="72">
        <v>97500</v>
      </c>
      <c r="G32" s="72">
        <v>32765.99</v>
      </c>
      <c r="H32" s="70">
        <f t="shared" si="9"/>
        <v>66.354685199919729</v>
      </c>
      <c r="I32" s="70">
        <f t="shared" si="10"/>
        <v>33.606143589743596</v>
      </c>
    </row>
    <row r="33" spans="1:9" x14ac:dyDescent="0.25">
      <c r="A33" s="64">
        <v>3121</v>
      </c>
      <c r="B33" s="65"/>
      <c r="C33" s="66"/>
      <c r="D33" s="67" t="s">
        <v>74</v>
      </c>
      <c r="E33" s="72">
        <v>3600</v>
      </c>
      <c r="F33" s="72">
        <v>6300</v>
      </c>
      <c r="G33" s="72">
        <v>3782.88</v>
      </c>
      <c r="H33" s="70">
        <f t="shared" si="9"/>
        <v>105.08</v>
      </c>
      <c r="I33" s="70">
        <f t="shared" si="10"/>
        <v>60.04571428571429</v>
      </c>
    </row>
    <row r="34" spans="1:9" ht="25.5" x14ac:dyDescent="0.25">
      <c r="A34" s="207">
        <v>3132</v>
      </c>
      <c r="B34" s="208"/>
      <c r="C34" s="209"/>
      <c r="D34" s="39" t="s">
        <v>98</v>
      </c>
      <c r="E34" s="72">
        <v>7982.72</v>
      </c>
      <c r="F34" s="72">
        <v>16100</v>
      </c>
      <c r="G34" s="72">
        <v>5406.38</v>
      </c>
      <c r="H34" s="70">
        <f t="shared" si="9"/>
        <v>67.72603824260402</v>
      </c>
      <c r="I34" s="70">
        <f t="shared" si="10"/>
        <v>33.58</v>
      </c>
    </row>
    <row r="35" spans="1:9" x14ac:dyDescent="0.25">
      <c r="A35" s="53">
        <v>3211</v>
      </c>
      <c r="B35" s="132"/>
      <c r="C35" s="133"/>
      <c r="D35" s="133" t="s">
        <v>76</v>
      </c>
      <c r="E35" s="72"/>
      <c r="F35" s="72"/>
      <c r="G35" s="72">
        <v>30</v>
      </c>
      <c r="H35" s="70">
        <v>0</v>
      </c>
      <c r="I35" s="70">
        <v>0</v>
      </c>
    </row>
    <row r="36" spans="1:9" x14ac:dyDescent="0.25">
      <c r="A36" s="60">
        <v>3212</v>
      </c>
      <c r="B36" s="61"/>
      <c r="C36" s="62"/>
      <c r="D36" s="59" t="s">
        <v>99</v>
      </c>
      <c r="E36" s="72">
        <v>2436.35</v>
      </c>
      <c r="F36" s="72">
        <v>5300</v>
      </c>
      <c r="G36" s="72">
        <v>2357.17</v>
      </c>
      <c r="H36" s="70">
        <f t="shared" si="9"/>
        <v>96.750056436883042</v>
      </c>
      <c r="I36" s="70">
        <f t="shared" si="10"/>
        <v>44.47490566037736</v>
      </c>
    </row>
    <row r="37" spans="1:9" x14ac:dyDescent="0.25">
      <c r="A37" s="134"/>
      <c r="B37" s="134"/>
      <c r="C37" s="134"/>
      <c r="D37" s="135"/>
      <c r="E37" s="91"/>
      <c r="F37" s="91"/>
      <c r="G37" s="91"/>
      <c r="H37" s="92"/>
      <c r="I37" s="92"/>
    </row>
    <row r="39" spans="1:9" x14ac:dyDescent="0.25">
      <c r="A39" s="210" t="s">
        <v>38</v>
      </c>
      <c r="B39" s="211"/>
      <c r="C39" s="212"/>
      <c r="D39" s="89" t="s">
        <v>39</v>
      </c>
      <c r="E39" s="140" t="s">
        <v>141</v>
      </c>
      <c r="F39" s="88" t="s">
        <v>153</v>
      </c>
      <c r="G39" s="88" t="s">
        <v>154</v>
      </c>
      <c r="H39" s="88" t="s">
        <v>104</v>
      </c>
      <c r="I39" s="88" t="s">
        <v>105</v>
      </c>
    </row>
    <row r="40" spans="1:9" ht="38.25" x14ac:dyDescent="0.25">
      <c r="A40" s="213" t="s">
        <v>155</v>
      </c>
      <c r="B40" s="214"/>
      <c r="C40" s="215"/>
      <c r="D40" s="94" t="s">
        <v>163</v>
      </c>
      <c r="E40" s="70">
        <f>E42+E48</f>
        <v>53674.020000000004</v>
      </c>
      <c r="F40" s="70">
        <f>F42+F48</f>
        <v>77335</v>
      </c>
      <c r="G40" s="70">
        <f>G42</f>
        <v>47543.100000000006</v>
      </c>
      <c r="H40" s="70">
        <f>(G40/E40)*100</f>
        <v>88.577490562473244</v>
      </c>
      <c r="I40" s="70">
        <f>(G40/F40)*100</f>
        <v>61.47682162022371</v>
      </c>
    </row>
    <row r="41" spans="1:9" ht="30" customHeight="1" x14ac:dyDescent="0.25">
      <c r="A41" s="213" t="s">
        <v>156</v>
      </c>
      <c r="B41" s="214"/>
      <c r="C41" s="215"/>
      <c r="D41" s="94" t="s">
        <v>45</v>
      </c>
      <c r="E41" s="71"/>
      <c r="F41" s="72"/>
      <c r="G41" s="72"/>
      <c r="H41" s="70"/>
      <c r="I41" s="70"/>
    </row>
    <row r="42" spans="1:9" x14ac:dyDescent="0.25">
      <c r="A42" s="201" t="s">
        <v>158</v>
      </c>
      <c r="B42" s="202"/>
      <c r="C42" s="203"/>
      <c r="D42" s="78" t="s">
        <v>46</v>
      </c>
      <c r="E42" s="70">
        <f>E43</f>
        <v>53614.020000000004</v>
      </c>
      <c r="F42" s="70">
        <f>F43</f>
        <v>77335</v>
      </c>
      <c r="G42" s="70">
        <f>G43</f>
        <v>47543.100000000006</v>
      </c>
      <c r="H42" s="70">
        <f t="shared" ref="H42:H48" si="11">(G42/E42)*100</f>
        <v>88.676618541195012</v>
      </c>
      <c r="I42" s="70">
        <f t="shared" ref="I42:I47" si="12">(G42/F42)*100</f>
        <v>61.47682162022371</v>
      </c>
    </row>
    <row r="43" spans="1:9" x14ac:dyDescent="0.25">
      <c r="A43" s="204">
        <v>3</v>
      </c>
      <c r="B43" s="205"/>
      <c r="C43" s="206"/>
      <c r="D43" s="74" t="s">
        <v>22</v>
      </c>
      <c r="E43" s="70">
        <f>E44+E45+E46+E47</f>
        <v>53614.020000000004</v>
      </c>
      <c r="F43" s="70">
        <f>SUM(F44:F47)</f>
        <v>77335</v>
      </c>
      <c r="G43" s="70">
        <f>SUM(G44:G48)</f>
        <v>47543.100000000006</v>
      </c>
      <c r="H43" s="70">
        <f t="shared" si="11"/>
        <v>88.676618541195012</v>
      </c>
      <c r="I43" s="70">
        <f t="shared" si="12"/>
        <v>61.47682162022371</v>
      </c>
    </row>
    <row r="44" spans="1:9" x14ac:dyDescent="0.25">
      <c r="A44" s="207">
        <v>3111</v>
      </c>
      <c r="B44" s="208"/>
      <c r="C44" s="209"/>
      <c r="D44" s="74" t="s">
        <v>73</v>
      </c>
      <c r="E44" s="72">
        <v>41204.870000000003</v>
      </c>
      <c r="F44" s="71">
        <v>59467</v>
      </c>
      <c r="G44" s="72">
        <v>36227.660000000003</v>
      </c>
      <c r="H44" s="70">
        <f t="shared" si="11"/>
        <v>87.920821009749588</v>
      </c>
      <c r="I44" s="70">
        <f t="shared" si="12"/>
        <v>60.920611431550277</v>
      </c>
    </row>
    <row r="45" spans="1:9" x14ac:dyDescent="0.25">
      <c r="A45" s="75">
        <v>3121</v>
      </c>
      <c r="B45" s="76"/>
      <c r="C45" s="77"/>
      <c r="D45" s="74" t="s">
        <v>74</v>
      </c>
      <c r="E45" s="72">
        <v>3120.72</v>
      </c>
      <c r="F45" s="72">
        <v>2400</v>
      </c>
      <c r="G45" s="72">
        <v>2800</v>
      </c>
      <c r="H45" s="70">
        <f t="shared" si="11"/>
        <v>89.722884462559932</v>
      </c>
      <c r="I45" s="70">
        <f t="shared" si="12"/>
        <v>116.66666666666667</v>
      </c>
    </row>
    <row r="46" spans="1:9" ht="25.5" x14ac:dyDescent="0.25">
      <c r="A46" s="207">
        <v>3132</v>
      </c>
      <c r="B46" s="208"/>
      <c r="C46" s="209"/>
      <c r="D46" s="74" t="s">
        <v>98</v>
      </c>
      <c r="E46" s="72">
        <v>6963.81</v>
      </c>
      <c r="F46" s="72">
        <v>11734</v>
      </c>
      <c r="G46" s="72">
        <v>5977.6</v>
      </c>
      <c r="H46" s="70">
        <f t="shared" si="11"/>
        <v>85.838068528578475</v>
      </c>
      <c r="I46" s="70">
        <f t="shared" si="12"/>
        <v>50.942560081813539</v>
      </c>
    </row>
    <row r="47" spans="1:9" x14ac:dyDescent="0.25">
      <c r="A47" s="75">
        <v>3212</v>
      </c>
      <c r="B47" s="76"/>
      <c r="C47" s="77"/>
      <c r="D47" s="74" t="s">
        <v>99</v>
      </c>
      <c r="E47" s="72">
        <v>2324.62</v>
      </c>
      <c r="F47" s="71">
        <v>3734</v>
      </c>
      <c r="G47" s="72">
        <v>2297.84</v>
      </c>
      <c r="H47" s="70">
        <f t="shared" si="11"/>
        <v>98.84798375648495</v>
      </c>
      <c r="I47" s="70">
        <f t="shared" si="12"/>
        <v>61.538296732726309</v>
      </c>
    </row>
    <row r="48" spans="1:9" ht="15" customHeight="1" x14ac:dyDescent="0.25">
      <c r="A48" s="126">
        <v>3211</v>
      </c>
      <c r="B48" s="127"/>
      <c r="C48" s="128"/>
      <c r="D48" s="133" t="s">
        <v>76</v>
      </c>
      <c r="E48" s="72">
        <v>60</v>
      </c>
      <c r="F48" s="72">
        <v>0</v>
      </c>
      <c r="G48" s="72">
        <v>240</v>
      </c>
      <c r="H48" s="70">
        <f t="shared" si="11"/>
        <v>400</v>
      </c>
      <c r="I48" s="70">
        <v>0</v>
      </c>
    </row>
    <row r="49" spans="1:9" ht="15" customHeight="1" x14ac:dyDescent="0.25">
      <c r="A49" s="134"/>
      <c r="B49" s="134"/>
      <c r="C49" s="134"/>
      <c r="D49" s="135"/>
      <c r="E49" s="91"/>
      <c r="F49" s="91"/>
      <c r="G49" s="91"/>
      <c r="H49" s="92"/>
      <c r="I49" s="92"/>
    </row>
    <row r="50" spans="1:9" ht="15" customHeight="1" x14ac:dyDescent="0.25">
      <c r="A50" s="134"/>
      <c r="B50" s="134"/>
      <c r="C50" s="134"/>
      <c r="D50" s="135"/>
      <c r="E50" s="91"/>
      <c r="F50" s="91"/>
      <c r="G50" s="91"/>
      <c r="H50" s="92"/>
      <c r="I50" s="92"/>
    </row>
    <row r="51" spans="1:9" x14ac:dyDescent="0.25">
      <c r="A51" s="210" t="s">
        <v>38</v>
      </c>
      <c r="B51" s="211"/>
      <c r="C51" s="212"/>
      <c r="D51" s="156" t="s">
        <v>39</v>
      </c>
      <c r="E51" s="156" t="s">
        <v>141</v>
      </c>
      <c r="F51" s="88" t="s">
        <v>153</v>
      </c>
      <c r="G51" s="88" t="s">
        <v>154</v>
      </c>
      <c r="H51" s="88" t="s">
        <v>104</v>
      </c>
      <c r="I51" s="88" t="s">
        <v>105</v>
      </c>
    </row>
    <row r="52" spans="1:9" ht="38.25" x14ac:dyDescent="0.25">
      <c r="A52" s="213" t="s">
        <v>155</v>
      </c>
      <c r="B52" s="214"/>
      <c r="C52" s="215"/>
      <c r="D52" s="150" t="s">
        <v>164</v>
      </c>
      <c r="E52" s="70">
        <f>E54+E60</f>
        <v>0</v>
      </c>
      <c r="F52" s="70">
        <f>F54+F60</f>
        <v>39565</v>
      </c>
      <c r="G52" s="70">
        <f>G54</f>
        <v>0</v>
      </c>
      <c r="H52" s="70">
        <v>0</v>
      </c>
      <c r="I52" s="70">
        <f>(G52/F52)*100</f>
        <v>0</v>
      </c>
    </row>
    <row r="53" spans="1:9" ht="22.5" customHeight="1" x14ac:dyDescent="0.25">
      <c r="A53" s="213" t="s">
        <v>157</v>
      </c>
      <c r="B53" s="214"/>
      <c r="C53" s="215"/>
      <c r="D53" s="150" t="s">
        <v>45</v>
      </c>
      <c r="E53" s="71"/>
      <c r="F53" s="72"/>
      <c r="G53" s="72"/>
      <c r="H53" s="70"/>
      <c r="I53" s="70"/>
    </row>
    <row r="54" spans="1:9" x14ac:dyDescent="0.25">
      <c r="A54" s="201" t="s">
        <v>158</v>
      </c>
      <c r="B54" s="202"/>
      <c r="C54" s="203"/>
      <c r="D54" s="151" t="s">
        <v>46</v>
      </c>
      <c r="E54" s="70">
        <f>E55</f>
        <v>0</v>
      </c>
      <c r="F54" s="70">
        <f>F55</f>
        <v>39565</v>
      </c>
      <c r="G54" s="70">
        <f>G55</f>
        <v>0</v>
      </c>
      <c r="H54" s="70">
        <v>0</v>
      </c>
      <c r="I54" s="70">
        <f t="shared" ref="I54:I56" si="13">(G54/F54)*100</f>
        <v>0</v>
      </c>
    </row>
    <row r="55" spans="1:9" x14ac:dyDescent="0.25">
      <c r="A55" s="204">
        <v>3</v>
      </c>
      <c r="B55" s="205"/>
      <c r="C55" s="206"/>
      <c r="D55" s="155" t="s">
        <v>22</v>
      </c>
      <c r="E55" s="70">
        <f>E56+E57+E58+E59</f>
        <v>0</v>
      </c>
      <c r="F55" s="70">
        <f>SUM(F56:F59)</f>
        <v>39565</v>
      </c>
      <c r="G55" s="70">
        <f>SUM(G56:G60)</f>
        <v>0</v>
      </c>
      <c r="H55" s="70">
        <v>0</v>
      </c>
      <c r="I55" s="70">
        <f t="shared" si="13"/>
        <v>0</v>
      </c>
    </row>
    <row r="56" spans="1:9" x14ac:dyDescent="0.25">
      <c r="A56" s="207">
        <v>3111</v>
      </c>
      <c r="B56" s="208"/>
      <c r="C56" s="209"/>
      <c r="D56" s="155" t="s">
        <v>73</v>
      </c>
      <c r="E56" s="72"/>
      <c r="F56" s="71">
        <v>29733</v>
      </c>
      <c r="G56" s="72"/>
      <c r="H56" s="70">
        <v>0</v>
      </c>
      <c r="I56" s="70">
        <f t="shared" si="13"/>
        <v>0</v>
      </c>
    </row>
    <row r="57" spans="1:9" x14ac:dyDescent="0.25">
      <c r="A57" s="152">
        <v>3121</v>
      </c>
      <c r="B57" s="153"/>
      <c r="C57" s="154"/>
      <c r="D57" s="155" t="s">
        <v>74</v>
      </c>
      <c r="E57" s="72"/>
      <c r="F57" s="72">
        <v>2100</v>
      </c>
      <c r="G57" s="72"/>
      <c r="H57" s="70"/>
      <c r="I57" s="70"/>
    </row>
    <row r="58" spans="1:9" ht="25.5" x14ac:dyDescent="0.25">
      <c r="A58" s="207">
        <v>3132</v>
      </c>
      <c r="B58" s="208"/>
      <c r="C58" s="209"/>
      <c r="D58" s="155" t="s">
        <v>98</v>
      </c>
      <c r="E58" s="72"/>
      <c r="F58" s="72">
        <v>5866</v>
      </c>
      <c r="G58" s="72"/>
      <c r="H58" s="70"/>
      <c r="I58" s="70"/>
    </row>
    <row r="59" spans="1:9" x14ac:dyDescent="0.25">
      <c r="A59" s="152">
        <v>3212</v>
      </c>
      <c r="B59" s="153"/>
      <c r="C59" s="154"/>
      <c r="D59" s="155" t="s">
        <v>99</v>
      </c>
      <c r="E59" s="72"/>
      <c r="F59" s="71">
        <v>1866</v>
      </c>
      <c r="G59" s="72"/>
      <c r="H59" s="70">
        <v>0</v>
      </c>
      <c r="I59" s="70">
        <f t="shared" ref="I59" si="14">(G59/F59)*100</f>
        <v>0</v>
      </c>
    </row>
    <row r="60" spans="1:9" x14ac:dyDescent="0.25">
      <c r="A60" s="152">
        <v>3211</v>
      </c>
      <c r="B60" s="153"/>
      <c r="C60" s="154"/>
      <c r="D60" s="155" t="s">
        <v>76</v>
      </c>
      <c r="E60" s="72"/>
      <c r="F60" s="72"/>
      <c r="G60" s="72"/>
      <c r="H60" s="70"/>
      <c r="I60" s="70"/>
    </row>
    <row r="61" spans="1:9" ht="15" customHeight="1" x14ac:dyDescent="0.25">
      <c r="A61" s="134"/>
      <c r="B61" s="134"/>
      <c r="C61" s="134"/>
      <c r="D61" s="135"/>
      <c r="E61" s="91"/>
      <c r="F61" s="91"/>
      <c r="G61" s="91"/>
      <c r="H61" s="92"/>
      <c r="I61" s="92"/>
    </row>
    <row r="62" spans="1:9" ht="25.5" customHeight="1" x14ac:dyDescent="0.25"/>
    <row r="63" spans="1:9" ht="15" customHeight="1" x14ac:dyDescent="0.25">
      <c r="A63" s="210" t="s">
        <v>38</v>
      </c>
      <c r="B63" s="211"/>
      <c r="C63" s="212"/>
      <c r="D63" s="156" t="s">
        <v>39</v>
      </c>
      <c r="E63" s="156" t="s">
        <v>141</v>
      </c>
      <c r="F63" s="88" t="s">
        <v>153</v>
      </c>
      <c r="G63" s="88" t="s">
        <v>154</v>
      </c>
      <c r="H63" s="88" t="s">
        <v>104</v>
      </c>
      <c r="I63" s="88" t="s">
        <v>105</v>
      </c>
    </row>
    <row r="64" spans="1:9" ht="38.25" x14ac:dyDescent="0.25">
      <c r="A64" s="213" t="s">
        <v>126</v>
      </c>
      <c r="B64" s="214"/>
      <c r="C64" s="215"/>
      <c r="D64" s="94" t="s">
        <v>128</v>
      </c>
      <c r="E64" s="70">
        <f t="shared" ref="E64" si="15">E66</f>
        <v>55884.73</v>
      </c>
      <c r="F64" s="70">
        <f>F70</f>
        <v>105000</v>
      </c>
      <c r="G64" s="70">
        <f t="shared" ref="G64:H64" si="16">G66</f>
        <v>56535.26</v>
      </c>
      <c r="H64" s="70">
        <f t="shared" si="16"/>
        <v>101.16405680048915</v>
      </c>
      <c r="I64" s="70">
        <f>(G64/F64)*100</f>
        <v>53.843104761904762</v>
      </c>
    </row>
    <row r="65" spans="1:9" x14ac:dyDescent="0.25">
      <c r="A65" s="213" t="s">
        <v>127</v>
      </c>
      <c r="B65" s="214"/>
      <c r="C65" s="215"/>
      <c r="D65" s="40" t="s">
        <v>45</v>
      </c>
      <c r="E65" s="72"/>
      <c r="F65" s="72"/>
      <c r="G65" s="72"/>
      <c r="H65" s="70"/>
      <c r="I65" s="70">
        <v>0</v>
      </c>
    </row>
    <row r="66" spans="1:9" x14ac:dyDescent="0.25">
      <c r="A66" s="201" t="s">
        <v>165</v>
      </c>
      <c r="B66" s="202"/>
      <c r="C66" s="203"/>
      <c r="D66" s="41" t="s">
        <v>46</v>
      </c>
      <c r="E66" s="70">
        <f>E67</f>
        <v>55884.73</v>
      </c>
      <c r="F66" s="70">
        <f>F67</f>
        <v>0</v>
      </c>
      <c r="G66" s="70">
        <f>G67</f>
        <v>56535.26</v>
      </c>
      <c r="H66" s="70">
        <f t="shared" ref="H66" si="17">(G66/E66)*100</f>
        <v>101.16405680048915</v>
      </c>
      <c r="I66" s="70">
        <v>0</v>
      </c>
    </row>
    <row r="67" spans="1:9" x14ac:dyDescent="0.25">
      <c r="A67" s="204">
        <v>32</v>
      </c>
      <c r="B67" s="205"/>
      <c r="C67" s="206"/>
      <c r="D67" s="39" t="s">
        <v>22</v>
      </c>
      <c r="E67" s="70">
        <f>SUM(E70:E70)</f>
        <v>55884.73</v>
      </c>
      <c r="F67" s="70"/>
      <c r="G67" s="70">
        <f>SUM(G68:G70)</f>
        <v>56535.26</v>
      </c>
      <c r="H67" s="70">
        <f>H6</f>
        <v>93.7388194828048</v>
      </c>
      <c r="I67" s="70">
        <v>0</v>
      </c>
    </row>
    <row r="68" spans="1:9" x14ac:dyDescent="0.25">
      <c r="A68" s="221">
        <v>3225</v>
      </c>
      <c r="B68" s="221"/>
      <c r="C68" s="222"/>
      <c r="D68" s="160" t="s">
        <v>111</v>
      </c>
      <c r="E68" s="70"/>
      <c r="F68" s="70"/>
      <c r="G68" s="70">
        <v>741.32</v>
      </c>
      <c r="H68" s="70">
        <f t="shared" ref="H68:H70" si="18">H7</f>
        <v>0</v>
      </c>
      <c r="I68" s="70">
        <v>0</v>
      </c>
    </row>
    <row r="69" spans="1:9" x14ac:dyDescent="0.25">
      <c r="A69" s="204">
        <v>3221</v>
      </c>
      <c r="B69" s="205"/>
      <c r="C69" s="206"/>
      <c r="D69" s="160" t="s">
        <v>159</v>
      </c>
      <c r="E69" s="70"/>
      <c r="F69" s="70"/>
      <c r="G69" s="70">
        <v>339.76</v>
      </c>
      <c r="H69" s="70">
        <f t="shared" si="18"/>
        <v>93.7388194828048</v>
      </c>
      <c r="I69" s="70">
        <v>0</v>
      </c>
    </row>
    <row r="70" spans="1:9" x14ac:dyDescent="0.25">
      <c r="A70" s="158">
        <v>3222</v>
      </c>
      <c r="B70" s="68"/>
      <c r="C70" s="69"/>
      <c r="D70" s="69" t="s">
        <v>74</v>
      </c>
      <c r="E70" s="70">
        <v>55884.73</v>
      </c>
      <c r="F70" s="70">
        <v>105000</v>
      </c>
      <c r="G70" s="70">
        <v>55454.18</v>
      </c>
      <c r="H70" s="70">
        <f t="shared" si="18"/>
        <v>93.7388194828048</v>
      </c>
      <c r="I70" s="70">
        <v>0</v>
      </c>
    </row>
    <row r="73" spans="1:9" x14ac:dyDescent="0.25">
      <c r="A73" s="210" t="s">
        <v>38</v>
      </c>
      <c r="B73" s="216"/>
      <c r="C73" s="217"/>
      <c r="D73" s="129" t="s">
        <v>39</v>
      </c>
      <c r="E73" s="140" t="s">
        <v>141</v>
      </c>
      <c r="F73" s="88" t="s">
        <v>153</v>
      </c>
      <c r="G73" s="88" t="s">
        <v>154</v>
      </c>
      <c r="H73" s="88" t="s">
        <v>104</v>
      </c>
      <c r="I73" s="88" t="s">
        <v>105</v>
      </c>
    </row>
    <row r="74" spans="1:9" ht="25.5" x14ac:dyDescent="0.25">
      <c r="A74" s="213" t="s">
        <v>122</v>
      </c>
      <c r="B74" s="214"/>
      <c r="C74" s="215"/>
      <c r="D74" s="94" t="s">
        <v>129</v>
      </c>
      <c r="E74" s="70">
        <f>SUM(E81,E97,E101)</f>
        <v>14904.6</v>
      </c>
      <c r="F74" s="70">
        <f>SUM(F85:F103)</f>
        <v>87872</v>
      </c>
      <c r="G74" s="70">
        <f>SUM(G78,G81,G97,G100)</f>
        <v>34097.17</v>
      </c>
      <c r="H74" s="70">
        <f>(G74/E74)*100</f>
        <v>228.76944030701929</v>
      </c>
      <c r="I74" s="70">
        <f>(G74/F74)*100</f>
        <v>38.803225145666417</v>
      </c>
    </row>
    <row r="75" spans="1:9" x14ac:dyDescent="0.25">
      <c r="A75" s="213" t="s">
        <v>123</v>
      </c>
      <c r="B75" s="214"/>
      <c r="C75" s="215"/>
      <c r="D75" s="43" t="s">
        <v>45</v>
      </c>
      <c r="E75" s="71"/>
      <c r="F75" s="72"/>
      <c r="G75" s="72"/>
      <c r="H75" s="70">
        <v>0</v>
      </c>
      <c r="I75" s="70">
        <v>0</v>
      </c>
    </row>
    <row r="76" spans="1:9" ht="23.25" customHeight="1" x14ac:dyDescent="0.25">
      <c r="A76" s="201" t="s">
        <v>166</v>
      </c>
      <c r="B76" s="202"/>
      <c r="C76" s="203"/>
      <c r="D76" s="44" t="s">
        <v>46</v>
      </c>
      <c r="E76" s="71"/>
      <c r="F76" s="72"/>
      <c r="G76" s="72"/>
      <c r="H76" s="70">
        <v>0</v>
      </c>
      <c r="I76" s="70">
        <v>0</v>
      </c>
    </row>
    <row r="77" spans="1:9" x14ac:dyDescent="0.25">
      <c r="A77" s="213">
        <v>3</v>
      </c>
      <c r="B77" s="214"/>
      <c r="C77" s="215"/>
      <c r="D77" s="125" t="s">
        <v>22</v>
      </c>
      <c r="E77" s="73"/>
      <c r="F77" s="70"/>
      <c r="G77" s="70"/>
      <c r="H77" s="70">
        <v>0</v>
      </c>
      <c r="I77" s="70">
        <v>0</v>
      </c>
    </row>
    <row r="78" spans="1:9" x14ac:dyDescent="0.25">
      <c r="A78" s="218">
        <v>31</v>
      </c>
      <c r="B78" s="219"/>
      <c r="C78" s="220"/>
      <c r="D78" s="157" t="s">
        <v>23</v>
      </c>
      <c r="E78" s="70"/>
      <c r="F78" s="70"/>
      <c r="G78" s="70">
        <f>SUM(G79:G80)</f>
        <v>952</v>
      </c>
      <c r="H78" s="70">
        <v>0</v>
      </c>
      <c r="I78" s="70">
        <v>0</v>
      </c>
    </row>
    <row r="79" spans="1:9" s="167" customFormat="1" x14ac:dyDescent="0.25">
      <c r="A79" s="161">
        <v>3111</v>
      </c>
      <c r="B79" s="162"/>
      <c r="C79" s="163"/>
      <c r="D79" s="160" t="s">
        <v>160</v>
      </c>
      <c r="E79" s="71">
        <v>0</v>
      </c>
      <c r="F79" s="72">
        <v>0</v>
      </c>
      <c r="G79" s="72">
        <v>817.16</v>
      </c>
      <c r="H79" s="70">
        <v>0</v>
      </c>
      <c r="I79" s="70">
        <v>0</v>
      </c>
    </row>
    <row r="80" spans="1:9" s="167" customFormat="1" x14ac:dyDescent="0.25">
      <c r="A80" s="53">
        <v>3132</v>
      </c>
      <c r="B80" s="159"/>
      <c r="C80" s="160"/>
      <c r="D80" s="160" t="s">
        <v>161</v>
      </c>
      <c r="E80" s="71">
        <v>0</v>
      </c>
      <c r="F80" s="72">
        <v>0</v>
      </c>
      <c r="G80" s="72">
        <v>134.84</v>
      </c>
      <c r="H80" s="70">
        <v>0</v>
      </c>
      <c r="I80" s="70">
        <v>0</v>
      </c>
    </row>
    <row r="81" spans="1:9" x14ac:dyDescent="0.25">
      <c r="A81" s="218">
        <v>32</v>
      </c>
      <c r="B81" s="219"/>
      <c r="C81" s="220"/>
      <c r="D81" s="144" t="s">
        <v>40</v>
      </c>
      <c r="E81" s="70">
        <f>SUM(E84,E89,E94,E98)</f>
        <v>14904.6</v>
      </c>
      <c r="F81" s="70"/>
      <c r="G81" s="70">
        <f>SUM(G82,G83,G84,G89,G94)</f>
        <v>33145.17</v>
      </c>
      <c r="H81" s="70">
        <f t="shared" ref="H81:H93" si="19">(G81/E81)*100</f>
        <v>222.38215047703395</v>
      </c>
      <c r="I81" s="70">
        <v>0</v>
      </c>
    </row>
    <row r="82" spans="1:9" s="167" customFormat="1" x14ac:dyDescent="0.25">
      <c r="A82" s="161">
        <v>3213</v>
      </c>
      <c r="B82" s="162"/>
      <c r="C82" s="163"/>
      <c r="D82" s="160" t="s">
        <v>162</v>
      </c>
      <c r="E82" s="72"/>
      <c r="F82" s="72"/>
      <c r="G82" s="72">
        <v>1822.6</v>
      </c>
      <c r="H82" s="72"/>
      <c r="I82" s="70">
        <v>0</v>
      </c>
    </row>
    <row r="83" spans="1:9" x14ac:dyDescent="0.25">
      <c r="A83" s="145">
        <v>3214</v>
      </c>
      <c r="B83" s="146"/>
      <c r="C83" s="147"/>
      <c r="D83" s="148" t="s">
        <v>149</v>
      </c>
      <c r="E83" s="72"/>
      <c r="F83" s="72"/>
      <c r="G83" s="72">
        <v>157</v>
      </c>
      <c r="H83" s="70">
        <v>0</v>
      </c>
      <c r="I83" s="70">
        <v>0</v>
      </c>
    </row>
    <row r="84" spans="1:9" x14ac:dyDescent="0.25">
      <c r="A84" s="136">
        <v>322</v>
      </c>
      <c r="B84" s="137"/>
      <c r="C84" s="138"/>
      <c r="D84" s="144" t="s">
        <v>131</v>
      </c>
      <c r="E84" s="70">
        <f>SUM(E85:E88)</f>
        <v>2972.5</v>
      </c>
      <c r="F84" s="70"/>
      <c r="G84" s="70">
        <f>SUM(G85:G88)</f>
        <v>1182.72</v>
      </c>
      <c r="H84" s="70">
        <f t="shared" si="19"/>
        <v>39.788730025231288</v>
      </c>
      <c r="I84" s="70">
        <v>0</v>
      </c>
    </row>
    <row r="85" spans="1:9" x14ac:dyDescent="0.25">
      <c r="A85" s="126">
        <v>3221</v>
      </c>
      <c r="B85" s="127"/>
      <c r="C85" s="128"/>
      <c r="D85" s="133" t="s">
        <v>132</v>
      </c>
      <c r="E85" s="72">
        <v>674.64</v>
      </c>
      <c r="F85" s="72">
        <v>4750</v>
      </c>
      <c r="G85" s="72">
        <v>100.46</v>
      </c>
      <c r="H85" s="70">
        <f t="shared" si="19"/>
        <v>14.890904778845012</v>
      </c>
      <c r="I85" s="70">
        <f t="shared" ref="I85:I103" si="20">(G85/F85)*100</f>
        <v>2.1149473684210522</v>
      </c>
    </row>
    <row r="86" spans="1:9" x14ac:dyDescent="0.25">
      <c r="A86" s="145">
        <v>3222</v>
      </c>
      <c r="B86" s="146"/>
      <c r="C86" s="147"/>
      <c r="D86" s="148" t="s">
        <v>81</v>
      </c>
      <c r="E86" s="72"/>
      <c r="F86" s="72">
        <v>10000</v>
      </c>
      <c r="G86" s="72"/>
      <c r="H86" s="70">
        <v>0</v>
      </c>
      <c r="I86" s="70">
        <f t="shared" si="20"/>
        <v>0</v>
      </c>
    </row>
    <row r="87" spans="1:9" x14ac:dyDescent="0.25">
      <c r="A87" s="145">
        <v>3224</v>
      </c>
      <c r="B87" s="146"/>
      <c r="C87" s="147"/>
      <c r="D87" s="148" t="s">
        <v>147</v>
      </c>
      <c r="E87" s="72"/>
      <c r="F87" s="72"/>
      <c r="G87" s="72"/>
      <c r="H87" s="70">
        <v>0</v>
      </c>
      <c r="I87" s="70">
        <v>0</v>
      </c>
    </row>
    <row r="88" spans="1:9" x14ac:dyDescent="0.25">
      <c r="A88" s="126">
        <v>3225</v>
      </c>
      <c r="B88" s="127"/>
      <c r="C88" s="128"/>
      <c r="D88" s="133" t="s">
        <v>111</v>
      </c>
      <c r="E88" s="72">
        <v>2297.86</v>
      </c>
      <c r="F88" s="72">
        <v>2970</v>
      </c>
      <c r="G88" s="72">
        <f>525.25+7.36+549.65</f>
        <v>1082.26</v>
      </c>
      <c r="H88" s="70">
        <f t="shared" si="19"/>
        <v>47.098604788803492</v>
      </c>
      <c r="I88" s="70">
        <f t="shared" si="20"/>
        <v>36.439730639730641</v>
      </c>
    </row>
    <row r="89" spans="1:9" x14ac:dyDescent="0.25">
      <c r="A89" s="136">
        <v>323</v>
      </c>
      <c r="B89" s="137"/>
      <c r="C89" s="138"/>
      <c r="D89" s="144" t="s">
        <v>133</v>
      </c>
      <c r="E89" s="70">
        <f>SUM(E91:E93)</f>
        <v>11932.1</v>
      </c>
      <c r="F89" s="70">
        <v>0</v>
      </c>
      <c r="G89" s="70">
        <f>SUM(G90,G92,G93)</f>
        <v>20775</v>
      </c>
      <c r="H89" s="70">
        <f t="shared" si="19"/>
        <v>174.11017339780926</v>
      </c>
      <c r="I89" s="70">
        <v>0</v>
      </c>
    </row>
    <row r="90" spans="1:9" x14ac:dyDescent="0.25">
      <c r="A90" s="145">
        <v>3231</v>
      </c>
      <c r="B90" s="146"/>
      <c r="C90" s="147"/>
      <c r="D90" s="148" t="s">
        <v>150</v>
      </c>
      <c r="E90" s="72"/>
      <c r="F90" s="72">
        <v>30000</v>
      </c>
      <c r="G90" s="72">
        <v>18503</v>
      </c>
      <c r="H90" s="70">
        <v>0</v>
      </c>
      <c r="I90" s="70">
        <f t="shared" si="20"/>
        <v>61.676666666666669</v>
      </c>
    </row>
    <row r="91" spans="1:9" ht="25.5" x14ac:dyDescent="0.25">
      <c r="A91" s="126">
        <v>3232</v>
      </c>
      <c r="B91" s="127"/>
      <c r="C91" s="128"/>
      <c r="D91" s="133" t="s">
        <v>134</v>
      </c>
      <c r="E91" s="72">
        <v>10250</v>
      </c>
      <c r="F91" s="72"/>
      <c r="G91" s="72"/>
      <c r="H91" s="70">
        <f t="shared" si="19"/>
        <v>0</v>
      </c>
      <c r="I91" s="70">
        <v>0</v>
      </c>
    </row>
    <row r="92" spans="1:9" x14ac:dyDescent="0.25">
      <c r="A92" s="126">
        <v>3237</v>
      </c>
      <c r="B92" s="127"/>
      <c r="C92" s="128"/>
      <c r="D92" s="133" t="s">
        <v>89</v>
      </c>
      <c r="E92" s="72">
        <v>996</v>
      </c>
      <c r="F92" s="72">
        <v>1992</v>
      </c>
      <c r="G92" s="72">
        <v>996</v>
      </c>
      <c r="H92" s="70">
        <f t="shared" si="19"/>
        <v>100</v>
      </c>
      <c r="I92" s="70">
        <f t="shared" si="20"/>
        <v>50</v>
      </c>
    </row>
    <row r="93" spans="1:9" x14ac:dyDescent="0.25">
      <c r="A93" s="126">
        <v>3239</v>
      </c>
      <c r="B93" s="127"/>
      <c r="C93" s="128"/>
      <c r="D93" s="133" t="s">
        <v>91</v>
      </c>
      <c r="E93" s="72">
        <v>686.1</v>
      </c>
      <c r="F93" s="72"/>
      <c r="G93" s="72">
        <v>1276</v>
      </c>
      <c r="H93" s="70">
        <f t="shared" si="19"/>
        <v>185.97872030316282</v>
      </c>
      <c r="I93" s="70">
        <v>0</v>
      </c>
    </row>
    <row r="94" spans="1:9" ht="25.5" x14ac:dyDescent="0.25">
      <c r="A94" s="136">
        <v>329</v>
      </c>
      <c r="B94" s="137"/>
      <c r="C94" s="138"/>
      <c r="D94" s="144" t="s">
        <v>94</v>
      </c>
      <c r="E94" s="70">
        <f>SUM(E95:E96)</f>
        <v>0</v>
      </c>
      <c r="F94" s="70"/>
      <c r="G94" s="70">
        <f>SUM(G95:G96)</f>
        <v>9207.85</v>
      </c>
      <c r="H94" s="70">
        <v>0</v>
      </c>
      <c r="I94" s="70">
        <v>0</v>
      </c>
    </row>
    <row r="95" spans="1:9" ht="24.75" customHeight="1" x14ac:dyDescent="0.25">
      <c r="A95" s="126">
        <v>3295</v>
      </c>
      <c r="B95" s="127"/>
      <c r="C95" s="128"/>
      <c r="D95" s="133" t="s">
        <v>93</v>
      </c>
      <c r="E95" s="72"/>
      <c r="F95" s="72"/>
      <c r="G95" s="72"/>
      <c r="H95" s="70">
        <v>0</v>
      </c>
      <c r="I95" s="70">
        <v>0</v>
      </c>
    </row>
    <row r="96" spans="1:9" ht="23.25" customHeight="1" x14ac:dyDescent="0.25">
      <c r="A96" s="126">
        <v>3299</v>
      </c>
      <c r="B96" s="127"/>
      <c r="C96" s="128"/>
      <c r="D96" s="133" t="s">
        <v>94</v>
      </c>
      <c r="E96" s="72"/>
      <c r="F96" s="72">
        <v>1460</v>
      </c>
      <c r="G96" s="72">
        <f>1030.45+8177.4</f>
        <v>9207.85</v>
      </c>
      <c r="H96" s="70">
        <v>0</v>
      </c>
      <c r="I96" s="70">
        <f t="shared" si="20"/>
        <v>630.67465753424653</v>
      </c>
    </row>
    <row r="97" spans="1:9" ht="38.25" x14ac:dyDescent="0.25">
      <c r="A97" s="136">
        <v>37</v>
      </c>
      <c r="B97" s="137"/>
      <c r="C97" s="138"/>
      <c r="D97" s="144" t="s">
        <v>135</v>
      </c>
      <c r="E97" s="70">
        <f>SUM(E98)</f>
        <v>0</v>
      </c>
      <c r="F97" s="70"/>
      <c r="G97" s="70">
        <f>SUM(G98)</f>
        <v>0</v>
      </c>
      <c r="H97" s="70">
        <v>0</v>
      </c>
      <c r="I97" s="70">
        <v>0</v>
      </c>
    </row>
    <row r="98" spans="1:9" ht="25.5" x14ac:dyDescent="0.25">
      <c r="A98" s="126">
        <v>372</v>
      </c>
      <c r="B98" s="127"/>
      <c r="C98" s="128"/>
      <c r="D98" s="133" t="s">
        <v>136</v>
      </c>
      <c r="E98" s="72"/>
      <c r="F98" s="72"/>
      <c r="G98" s="72"/>
      <c r="H98" s="70">
        <v>0</v>
      </c>
      <c r="I98" s="70">
        <v>0</v>
      </c>
    </row>
    <row r="99" spans="1:9" x14ac:dyDescent="0.25">
      <c r="A99" s="126">
        <v>3722</v>
      </c>
      <c r="B99" s="127"/>
      <c r="C99" s="128"/>
      <c r="D99" s="133" t="s">
        <v>137</v>
      </c>
      <c r="E99" s="72"/>
      <c r="F99" s="72">
        <v>29700</v>
      </c>
      <c r="G99" s="72"/>
      <c r="H99" s="70">
        <v>0</v>
      </c>
      <c r="I99" s="70">
        <f t="shared" si="20"/>
        <v>0</v>
      </c>
    </row>
    <row r="100" spans="1:9" ht="25.5" x14ac:dyDescent="0.25">
      <c r="A100" s="136">
        <v>4</v>
      </c>
      <c r="B100" s="137"/>
      <c r="C100" s="138"/>
      <c r="D100" s="125" t="s">
        <v>24</v>
      </c>
      <c r="E100" s="73">
        <v>0</v>
      </c>
      <c r="F100" s="70">
        <v>0</v>
      </c>
      <c r="G100" s="70">
        <f>SUM(G102,G104)</f>
        <v>0</v>
      </c>
      <c r="H100" s="70">
        <v>0</v>
      </c>
      <c r="I100" s="70">
        <v>0</v>
      </c>
    </row>
    <row r="101" spans="1:9" ht="25.5" x14ac:dyDescent="0.25">
      <c r="A101" s="136">
        <v>42</v>
      </c>
      <c r="B101" s="137"/>
      <c r="C101" s="138"/>
      <c r="D101" s="144" t="s">
        <v>24</v>
      </c>
      <c r="E101" s="73"/>
      <c r="F101" s="70"/>
      <c r="G101" s="70">
        <f>SUM(G103,G104)</f>
        <v>0</v>
      </c>
      <c r="H101" s="70">
        <v>0</v>
      </c>
      <c r="I101" s="70">
        <v>0</v>
      </c>
    </row>
    <row r="102" spans="1:9" x14ac:dyDescent="0.25">
      <c r="A102" s="126">
        <v>424</v>
      </c>
      <c r="B102" s="127"/>
      <c r="C102" s="128"/>
      <c r="D102" s="133" t="s">
        <v>130</v>
      </c>
      <c r="E102" s="72"/>
      <c r="F102" s="72"/>
      <c r="G102" s="72"/>
      <c r="H102" s="70">
        <v>0</v>
      </c>
      <c r="I102" s="70">
        <v>0</v>
      </c>
    </row>
    <row r="103" spans="1:9" x14ac:dyDescent="0.25">
      <c r="A103" s="145">
        <v>4241</v>
      </c>
      <c r="B103" s="146"/>
      <c r="C103" s="147"/>
      <c r="D103" s="148" t="s">
        <v>97</v>
      </c>
      <c r="E103" s="72"/>
      <c r="F103" s="72">
        <v>7000</v>
      </c>
      <c r="G103" s="72"/>
      <c r="H103" s="70">
        <v>0</v>
      </c>
      <c r="I103" s="70">
        <f t="shared" si="20"/>
        <v>0</v>
      </c>
    </row>
    <row r="104" spans="1:9" x14ac:dyDescent="0.25">
      <c r="A104" s="126">
        <v>4223</v>
      </c>
      <c r="B104" s="127"/>
      <c r="C104" s="128"/>
      <c r="D104" s="133" t="s">
        <v>148</v>
      </c>
      <c r="E104" s="72">
        <v>3288.58</v>
      </c>
      <c r="F104" s="72"/>
      <c r="G104" s="72"/>
      <c r="H104" s="70">
        <v>0</v>
      </c>
      <c r="I104" s="70">
        <v>0</v>
      </c>
    </row>
    <row r="105" spans="1:9" x14ac:dyDescent="0.25">
      <c r="A105" s="90"/>
      <c r="B105" s="90"/>
      <c r="C105" s="90"/>
      <c r="D105" s="90"/>
      <c r="E105" s="91"/>
      <c r="F105" s="91"/>
      <c r="G105" s="91"/>
      <c r="H105" s="92"/>
      <c r="I105" s="92"/>
    </row>
    <row r="107" spans="1:9" x14ac:dyDescent="0.25">
      <c r="A107" s="210" t="s">
        <v>38</v>
      </c>
      <c r="B107" s="216"/>
      <c r="C107" s="217"/>
      <c r="D107" s="89" t="s">
        <v>39</v>
      </c>
      <c r="E107" s="140" t="s">
        <v>141</v>
      </c>
      <c r="F107" s="88" t="s">
        <v>153</v>
      </c>
      <c r="G107" s="88" t="s">
        <v>154</v>
      </c>
      <c r="H107" s="88" t="s">
        <v>104</v>
      </c>
      <c r="I107" s="88" t="s">
        <v>105</v>
      </c>
    </row>
    <row r="108" spans="1:9" ht="38.25" x14ac:dyDescent="0.25">
      <c r="A108" s="213" t="s">
        <v>124</v>
      </c>
      <c r="B108" s="214"/>
      <c r="C108" s="215"/>
      <c r="D108" s="94" t="s">
        <v>67</v>
      </c>
      <c r="E108" s="70">
        <f>E110</f>
        <v>44089.52</v>
      </c>
      <c r="F108" s="70">
        <f>F110</f>
        <v>81590</v>
      </c>
      <c r="G108" s="70">
        <f t="shared" ref="G108:I108" si="21">G110</f>
        <v>44063.78</v>
      </c>
      <c r="H108" s="70">
        <f t="shared" si="21"/>
        <v>99.941618779247321</v>
      </c>
      <c r="I108" s="70">
        <f t="shared" si="21"/>
        <v>54.006348817257013</v>
      </c>
    </row>
    <row r="109" spans="1:9" x14ac:dyDescent="0.25">
      <c r="A109" s="213" t="s">
        <v>125</v>
      </c>
      <c r="B109" s="214"/>
      <c r="C109" s="215"/>
      <c r="D109" s="43" t="s">
        <v>45</v>
      </c>
      <c r="E109" s="71"/>
      <c r="F109" s="72"/>
      <c r="G109" s="72"/>
      <c r="H109" s="70"/>
      <c r="I109" s="70"/>
    </row>
    <row r="110" spans="1:9" x14ac:dyDescent="0.25">
      <c r="A110" s="201" t="s">
        <v>66</v>
      </c>
      <c r="B110" s="202"/>
      <c r="C110" s="203"/>
      <c r="D110" s="44" t="s">
        <v>46</v>
      </c>
      <c r="E110" s="70">
        <f>E111</f>
        <v>44089.52</v>
      </c>
      <c r="F110" s="70">
        <f>F111</f>
        <v>81590</v>
      </c>
      <c r="G110" s="70">
        <f>G111</f>
        <v>44063.78</v>
      </c>
      <c r="H110" s="70">
        <f t="shared" ref="H110:H130" si="22">(G110/E110)*100</f>
        <v>99.941618779247321</v>
      </c>
      <c r="I110" s="70">
        <f t="shared" ref="I110:I131" si="23">(G110/F110)*100</f>
        <v>54.006348817257013</v>
      </c>
    </row>
    <row r="111" spans="1:9" x14ac:dyDescent="0.25">
      <c r="A111" s="204">
        <v>3</v>
      </c>
      <c r="B111" s="205"/>
      <c r="C111" s="206"/>
      <c r="D111" s="45" t="s">
        <v>22</v>
      </c>
      <c r="E111" s="70">
        <f>SUM(E112:E131)</f>
        <v>44089.52</v>
      </c>
      <c r="F111" s="70">
        <f>SUM(F112:F131)</f>
        <v>81590</v>
      </c>
      <c r="G111" s="70">
        <f>SUM(G112:G131)</f>
        <v>44063.78</v>
      </c>
      <c r="H111" s="70">
        <f t="shared" si="22"/>
        <v>99.941618779247321</v>
      </c>
      <c r="I111" s="70">
        <f t="shared" si="23"/>
        <v>54.006348817257013</v>
      </c>
    </row>
    <row r="112" spans="1:9" x14ac:dyDescent="0.25">
      <c r="A112" s="207">
        <v>3211</v>
      </c>
      <c r="B112" s="208"/>
      <c r="C112" s="209"/>
      <c r="D112" s="45" t="s">
        <v>76</v>
      </c>
      <c r="E112" s="72">
        <v>2019.1</v>
      </c>
      <c r="F112" s="72">
        <v>4000</v>
      </c>
      <c r="G112" s="72">
        <v>3612</v>
      </c>
      <c r="H112" s="70">
        <f t="shared" si="22"/>
        <v>178.89158535981377</v>
      </c>
      <c r="I112" s="70">
        <f t="shared" si="23"/>
        <v>90.3</v>
      </c>
    </row>
    <row r="113" spans="1:10" x14ac:dyDescent="0.25">
      <c r="A113" s="46">
        <v>3213</v>
      </c>
      <c r="B113" s="47"/>
      <c r="C113" s="48"/>
      <c r="D113" s="45" t="s">
        <v>78</v>
      </c>
      <c r="E113" s="72">
        <v>850</v>
      </c>
      <c r="F113" s="72">
        <v>2700</v>
      </c>
      <c r="G113" s="72">
        <v>1030.53</v>
      </c>
      <c r="H113" s="70">
        <f t="shared" si="22"/>
        <v>121.23882352941176</v>
      </c>
      <c r="I113" s="70">
        <f t="shared" si="23"/>
        <v>38.167777777777779</v>
      </c>
    </row>
    <row r="114" spans="1:10" ht="25.5" x14ac:dyDescent="0.25">
      <c r="A114" s="60">
        <v>3214</v>
      </c>
      <c r="B114" s="61"/>
      <c r="C114" s="62"/>
      <c r="D114" s="59" t="s">
        <v>79</v>
      </c>
      <c r="E114" s="72">
        <v>2568.2399999999998</v>
      </c>
      <c r="F114" s="72">
        <v>5000</v>
      </c>
      <c r="G114" s="72">
        <v>3111.45</v>
      </c>
      <c r="H114" s="70">
        <f t="shared" si="22"/>
        <v>121.15106064853754</v>
      </c>
      <c r="I114" s="70">
        <f t="shared" si="23"/>
        <v>62.228999999999999</v>
      </c>
    </row>
    <row r="115" spans="1:10" ht="25.5" x14ac:dyDescent="0.25">
      <c r="A115" s="60">
        <v>3221</v>
      </c>
      <c r="B115" s="61"/>
      <c r="C115" s="62"/>
      <c r="D115" s="59" t="s">
        <v>100</v>
      </c>
      <c r="E115" s="72">
        <v>6095.84</v>
      </c>
      <c r="F115" s="72">
        <v>10750</v>
      </c>
      <c r="G115" s="72">
        <v>6106.92</v>
      </c>
      <c r="H115" s="70">
        <f t="shared" si="22"/>
        <v>100.18176330087402</v>
      </c>
      <c r="I115" s="70">
        <f t="shared" si="23"/>
        <v>56.808558139534881</v>
      </c>
      <c r="J115" s="54"/>
    </row>
    <row r="116" spans="1:10" x14ac:dyDescent="0.25">
      <c r="A116" s="60">
        <v>3223</v>
      </c>
      <c r="B116" s="61"/>
      <c r="C116" s="62"/>
      <c r="D116" s="59" t="s">
        <v>82</v>
      </c>
      <c r="E116" s="72">
        <v>12694.06</v>
      </c>
      <c r="F116" s="72">
        <v>20000</v>
      </c>
      <c r="G116" s="72">
        <v>13039.62</v>
      </c>
      <c r="H116" s="70">
        <f t="shared" si="22"/>
        <v>102.72221810831208</v>
      </c>
      <c r="I116" s="70">
        <f t="shared" si="23"/>
        <v>65.198099999999997</v>
      </c>
    </row>
    <row r="117" spans="1:10" ht="25.5" x14ac:dyDescent="0.25">
      <c r="A117" s="60">
        <v>3224</v>
      </c>
      <c r="B117" s="61"/>
      <c r="C117" s="62"/>
      <c r="D117" s="59" t="s">
        <v>101</v>
      </c>
      <c r="E117" s="72">
        <v>885.64</v>
      </c>
      <c r="F117" s="72">
        <v>2000</v>
      </c>
      <c r="G117" s="72">
        <v>687.38</v>
      </c>
      <c r="H117" s="70">
        <f t="shared" si="22"/>
        <v>77.613928910166663</v>
      </c>
      <c r="I117" s="70">
        <f t="shared" si="23"/>
        <v>34.369</v>
      </c>
    </row>
    <row r="118" spans="1:10" x14ac:dyDescent="0.25">
      <c r="A118" s="64">
        <v>3225</v>
      </c>
      <c r="B118" s="65"/>
      <c r="C118" s="66"/>
      <c r="D118" s="67" t="s">
        <v>111</v>
      </c>
      <c r="E118" s="72">
        <v>3499.88</v>
      </c>
      <c r="F118" s="72">
        <v>5500</v>
      </c>
      <c r="G118" s="72">
        <v>1719.43</v>
      </c>
      <c r="H118" s="70">
        <f t="shared" si="22"/>
        <v>49.128255825914032</v>
      </c>
      <c r="I118" s="70">
        <f t="shared" si="23"/>
        <v>31.262363636363638</v>
      </c>
    </row>
    <row r="119" spans="1:10" x14ac:dyDescent="0.25">
      <c r="A119" s="60">
        <v>3227</v>
      </c>
      <c r="B119" s="61"/>
      <c r="C119" s="62"/>
      <c r="D119" s="59" t="s">
        <v>84</v>
      </c>
      <c r="E119" s="72">
        <v>76.33</v>
      </c>
      <c r="F119" s="72">
        <v>1000</v>
      </c>
      <c r="G119" s="72">
        <v>513.25</v>
      </c>
      <c r="H119" s="70">
        <f t="shared" si="22"/>
        <v>672.40927551421464</v>
      </c>
      <c r="I119" s="70">
        <f t="shared" si="23"/>
        <v>51.324999999999996</v>
      </c>
    </row>
    <row r="120" spans="1:10" ht="15" customHeight="1" x14ac:dyDescent="0.25">
      <c r="A120" s="60">
        <v>3231</v>
      </c>
      <c r="B120" s="61"/>
      <c r="C120" s="62"/>
      <c r="D120" s="59" t="s">
        <v>85</v>
      </c>
      <c r="E120" s="72">
        <v>1796.14</v>
      </c>
      <c r="F120" s="72">
        <v>6000</v>
      </c>
      <c r="G120" s="72">
        <v>1566.15</v>
      </c>
      <c r="H120" s="70">
        <f t="shared" si="22"/>
        <v>87.195318850423689</v>
      </c>
      <c r="I120" s="70">
        <f t="shared" si="23"/>
        <v>26.102499999999999</v>
      </c>
    </row>
    <row r="121" spans="1:10" ht="25.5" x14ac:dyDescent="0.25">
      <c r="A121" s="60">
        <v>3232</v>
      </c>
      <c r="B121" s="61"/>
      <c r="C121" s="62"/>
      <c r="D121" s="59" t="s">
        <v>102</v>
      </c>
      <c r="E121" s="72">
        <v>592.98</v>
      </c>
      <c r="F121" s="72">
        <v>2000</v>
      </c>
      <c r="G121" s="72">
        <v>1551.61</v>
      </c>
      <c r="H121" s="70">
        <f t="shared" si="22"/>
        <v>261.66312523187963</v>
      </c>
      <c r="I121" s="70">
        <f t="shared" si="23"/>
        <v>77.580500000000001</v>
      </c>
    </row>
    <row r="122" spans="1:10" x14ac:dyDescent="0.25">
      <c r="A122" s="145">
        <v>3234</v>
      </c>
      <c r="B122" s="146"/>
      <c r="C122" s="147"/>
      <c r="D122" s="148" t="s">
        <v>87</v>
      </c>
      <c r="E122" s="72">
        <v>3829.88</v>
      </c>
      <c r="F122" s="72">
        <v>7500</v>
      </c>
      <c r="G122" s="72">
        <v>4645.63</v>
      </c>
      <c r="H122" s="70">
        <f t="shared" si="22"/>
        <v>121.2996229646882</v>
      </c>
      <c r="I122" s="70">
        <f t="shared" si="23"/>
        <v>61.941733333333339</v>
      </c>
    </row>
    <row r="123" spans="1:10" x14ac:dyDescent="0.25">
      <c r="A123" s="60">
        <v>3235</v>
      </c>
      <c r="B123" s="61"/>
      <c r="C123" s="62"/>
      <c r="D123" s="59" t="s">
        <v>140</v>
      </c>
      <c r="E123" s="72">
        <v>1930.64</v>
      </c>
      <c r="F123" s="72">
        <v>2700</v>
      </c>
      <c r="G123" s="72">
        <v>1095.3</v>
      </c>
      <c r="H123" s="70">
        <f>(G123/E123)*100</f>
        <v>56.732482492852107</v>
      </c>
      <c r="I123" s="70">
        <f t="shared" si="23"/>
        <v>40.56666666666667</v>
      </c>
    </row>
    <row r="124" spans="1:10" x14ac:dyDescent="0.25">
      <c r="A124" s="60">
        <v>3236</v>
      </c>
      <c r="B124" s="61"/>
      <c r="C124" s="62"/>
      <c r="D124" s="59" t="s">
        <v>88</v>
      </c>
      <c r="E124" s="72">
        <v>2134.7399999999998</v>
      </c>
      <c r="F124" s="72">
        <v>3000</v>
      </c>
      <c r="G124" s="72">
        <v>1423.14</v>
      </c>
      <c r="H124" s="70">
        <f t="shared" si="22"/>
        <v>66.665729784423405</v>
      </c>
      <c r="I124" s="70">
        <f t="shared" si="23"/>
        <v>47.438000000000002</v>
      </c>
    </row>
    <row r="125" spans="1:10" x14ac:dyDescent="0.25">
      <c r="A125" s="60">
        <v>3237</v>
      </c>
      <c r="B125" s="61"/>
      <c r="C125" s="62"/>
      <c r="D125" s="59" t="s">
        <v>103</v>
      </c>
      <c r="E125" s="72">
        <v>3017.55</v>
      </c>
      <c r="F125" s="72">
        <v>5229</v>
      </c>
      <c r="G125" s="72">
        <v>1136</v>
      </c>
      <c r="H125" s="70">
        <f t="shared" si="22"/>
        <v>37.646435021789202</v>
      </c>
      <c r="I125" s="70">
        <f t="shared" si="23"/>
        <v>21.72499521897112</v>
      </c>
    </row>
    <row r="126" spans="1:10" x14ac:dyDescent="0.25">
      <c r="A126" s="60">
        <v>3238</v>
      </c>
      <c r="B126" s="61"/>
      <c r="C126" s="62"/>
      <c r="D126" s="59" t="s">
        <v>90</v>
      </c>
      <c r="E126" s="72">
        <v>1077.07</v>
      </c>
      <c r="F126" s="72">
        <v>2400</v>
      </c>
      <c r="G126" s="72">
        <v>2416.59</v>
      </c>
      <c r="H126" s="70">
        <f t="shared" si="22"/>
        <v>224.36703278338456</v>
      </c>
      <c r="I126" s="70">
        <f>(G126/F126)*100</f>
        <v>100.69125000000001</v>
      </c>
    </row>
    <row r="127" spans="1:10" x14ac:dyDescent="0.25">
      <c r="A127" s="60">
        <v>3239</v>
      </c>
      <c r="B127" s="61"/>
      <c r="C127" s="62"/>
      <c r="D127" s="59" t="s">
        <v>91</v>
      </c>
      <c r="E127" s="72">
        <v>56.37</v>
      </c>
      <c r="F127" s="72">
        <v>140</v>
      </c>
      <c r="G127" s="72"/>
      <c r="H127" s="70">
        <f t="shared" si="22"/>
        <v>0</v>
      </c>
      <c r="I127" s="70">
        <v>0</v>
      </c>
    </row>
    <row r="128" spans="1:10" x14ac:dyDescent="0.25">
      <c r="A128" s="152">
        <v>3292</v>
      </c>
      <c r="B128" s="153"/>
      <c r="C128" s="154"/>
      <c r="D128" s="155" t="s">
        <v>145</v>
      </c>
      <c r="E128" s="72">
        <v>150</v>
      </c>
      <c r="F128" s="72">
        <v>71</v>
      </c>
      <c r="G128" s="72"/>
      <c r="H128" s="70">
        <f t="shared" ref="H128" si="24">(G128/E128)*100</f>
        <v>0</v>
      </c>
      <c r="I128" s="70">
        <v>1</v>
      </c>
    </row>
    <row r="129" spans="1:9" x14ac:dyDescent="0.25">
      <c r="A129" s="60">
        <v>3294</v>
      </c>
      <c r="B129" s="61"/>
      <c r="C129" s="62"/>
      <c r="D129" s="59" t="s">
        <v>92</v>
      </c>
      <c r="E129" s="72">
        <v>625.84</v>
      </c>
      <c r="F129" s="72">
        <v>250</v>
      </c>
      <c r="G129" s="72">
        <v>95</v>
      </c>
      <c r="H129" s="70">
        <f t="shared" si="22"/>
        <v>15.179598619455451</v>
      </c>
      <c r="I129" s="70">
        <f t="shared" si="23"/>
        <v>38</v>
      </c>
    </row>
    <row r="130" spans="1:9" ht="25.5" x14ac:dyDescent="0.25">
      <c r="A130" s="60">
        <v>3299</v>
      </c>
      <c r="B130" s="61"/>
      <c r="C130" s="62"/>
      <c r="D130" s="59" t="s">
        <v>94</v>
      </c>
      <c r="E130" s="72">
        <v>189.22</v>
      </c>
      <c r="F130" s="72">
        <v>900</v>
      </c>
      <c r="G130" s="72">
        <v>313.77999999999997</v>
      </c>
      <c r="H130" s="70">
        <f t="shared" si="22"/>
        <v>165.82813656061725</v>
      </c>
      <c r="I130" s="70">
        <f t="shared" si="23"/>
        <v>34.864444444444445</v>
      </c>
    </row>
    <row r="131" spans="1:9" x14ac:dyDescent="0.25">
      <c r="A131" s="60">
        <v>3431</v>
      </c>
      <c r="B131" s="61"/>
      <c r="C131" s="62"/>
      <c r="D131" s="59" t="s">
        <v>95</v>
      </c>
      <c r="E131" s="72">
        <v>0</v>
      </c>
      <c r="F131" s="72">
        <v>450</v>
      </c>
      <c r="G131" s="72">
        <v>0</v>
      </c>
      <c r="H131" s="70">
        <v>0</v>
      </c>
      <c r="I131" s="70">
        <f t="shared" si="23"/>
        <v>0</v>
      </c>
    </row>
    <row r="134" spans="1:9" x14ac:dyDescent="0.25">
      <c r="A134" s="210" t="s">
        <v>38</v>
      </c>
      <c r="B134" s="216"/>
      <c r="C134" s="217"/>
      <c r="D134" s="129" t="s">
        <v>39</v>
      </c>
      <c r="E134" s="140" t="s">
        <v>141</v>
      </c>
      <c r="F134" s="88" t="s">
        <v>153</v>
      </c>
      <c r="G134" s="88" t="s">
        <v>154</v>
      </c>
      <c r="H134" s="88" t="s">
        <v>104</v>
      </c>
      <c r="I134" s="88" t="s">
        <v>105</v>
      </c>
    </row>
    <row r="135" spans="1:9" ht="25.5" x14ac:dyDescent="0.25">
      <c r="A135" s="213" t="s">
        <v>139</v>
      </c>
      <c r="B135" s="214"/>
      <c r="C135" s="215"/>
      <c r="D135" s="125" t="s">
        <v>138</v>
      </c>
      <c r="E135" s="70">
        <f>E139</f>
        <v>0</v>
      </c>
      <c r="F135" s="70">
        <f>F139</f>
        <v>24100</v>
      </c>
      <c r="G135" s="70">
        <f>SUM(G140,G154)</f>
        <v>0</v>
      </c>
      <c r="H135" s="70" t="e">
        <f>G135/E135*100</f>
        <v>#DIV/0!</v>
      </c>
      <c r="I135" s="70">
        <f>G135/F135*100</f>
        <v>0</v>
      </c>
    </row>
    <row r="136" spans="1:9" x14ac:dyDescent="0.25">
      <c r="A136" s="213" t="s">
        <v>123</v>
      </c>
      <c r="B136" s="214"/>
      <c r="C136" s="215"/>
      <c r="D136" s="125" t="s">
        <v>45</v>
      </c>
      <c r="E136" s="71"/>
      <c r="F136" s="72"/>
      <c r="G136" s="72"/>
      <c r="H136" s="70"/>
      <c r="I136" s="70"/>
    </row>
    <row r="137" spans="1:9" x14ac:dyDescent="0.25">
      <c r="A137" s="201" t="s">
        <v>66</v>
      </c>
      <c r="B137" s="202"/>
      <c r="C137" s="203"/>
      <c r="D137" s="131" t="s">
        <v>46</v>
      </c>
      <c r="E137" s="71"/>
      <c r="F137" s="72"/>
      <c r="G137" s="72"/>
      <c r="H137" s="70"/>
      <c r="I137" s="70"/>
    </row>
    <row r="138" spans="1:9" x14ac:dyDescent="0.25">
      <c r="A138" s="139">
        <v>3</v>
      </c>
      <c r="B138" s="130"/>
      <c r="C138" s="131"/>
      <c r="D138" s="133" t="s">
        <v>22</v>
      </c>
      <c r="E138" s="71"/>
      <c r="F138" s="72"/>
      <c r="G138" s="72"/>
      <c r="H138" s="70"/>
      <c r="I138" s="70"/>
    </row>
    <row r="139" spans="1:9" ht="25.5" x14ac:dyDescent="0.25">
      <c r="A139" s="126">
        <v>37</v>
      </c>
      <c r="B139" s="127"/>
      <c r="C139" s="128"/>
      <c r="D139" s="133" t="s">
        <v>135</v>
      </c>
      <c r="E139" s="72"/>
      <c r="F139" s="72">
        <f>F140</f>
        <v>24100</v>
      </c>
      <c r="G139" s="72"/>
      <c r="H139" s="70">
        <v>0</v>
      </c>
      <c r="I139" s="70">
        <f t="shared" ref="I139" si="25">G139/F139*100</f>
        <v>0</v>
      </c>
    </row>
    <row r="140" spans="1:9" ht="25.5" x14ac:dyDescent="0.25">
      <c r="A140" s="126">
        <v>372</v>
      </c>
      <c r="B140" s="127"/>
      <c r="C140" s="128"/>
      <c r="D140" s="133" t="s">
        <v>136</v>
      </c>
      <c r="E140" s="72"/>
      <c r="F140" s="72">
        <f>F141</f>
        <v>24100</v>
      </c>
      <c r="G140" s="72"/>
      <c r="H140" s="70">
        <v>0</v>
      </c>
      <c r="I140" s="70">
        <v>0</v>
      </c>
    </row>
    <row r="141" spans="1:9" x14ac:dyDescent="0.25">
      <c r="A141" s="126">
        <v>3722</v>
      </c>
      <c r="B141" s="127"/>
      <c r="C141" s="128"/>
      <c r="D141" s="133" t="s">
        <v>137</v>
      </c>
      <c r="E141" s="72">
        <v>8400</v>
      </c>
      <c r="F141" s="72">
        <v>24100</v>
      </c>
      <c r="G141" s="72">
        <v>0</v>
      </c>
      <c r="H141" s="70">
        <f t="shared" ref="H141" si="26">G141/E141*100</f>
        <v>0</v>
      </c>
      <c r="I141" s="70">
        <v>0</v>
      </c>
    </row>
    <row r="148" spans="8:8" x14ac:dyDescent="0.25">
      <c r="H148" s="149"/>
    </row>
  </sheetData>
  <mergeCells count="61">
    <mergeCell ref="A69:C69"/>
    <mergeCell ref="A78:C78"/>
    <mergeCell ref="A17:C17"/>
    <mergeCell ref="A6:C6"/>
    <mergeCell ref="A7:C7"/>
    <mergeCell ref="A11:C11"/>
    <mergeCell ref="A10:C10"/>
    <mergeCell ref="A18:C18"/>
    <mergeCell ref="A19:C19"/>
    <mergeCell ref="A20:C20"/>
    <mergeCell ref="A21:C21"/>
    <mergeCell ref="A30:C30"/>
    <mergeCell ref="A27:C27"/>
    <mergeCell ref="A28:C28"/>
    <mergeCell ref="A29:C29"/>
    <mergeCell ref="A73:C73"/>
    <mergeCell ref="A1:I1"/>
    <mergeCell ref="A3:I3"/>
    <mergeCell ref="A5:C5"/>
    <mergeCell ref="A8:C8"/>
    <mergeCell ref="A9:C9"/>
    <mergeCell ref="A74:C74"/>
    <mergeCell ref="A46:C46"/>
    <mergeCell ref="A39:C39"/>
    <mergeCell ref="A40:C40"/>
    <mergeCell ref="A41:C41"/>
    <mergeCell ref="A42:C42"/>
    <mergeCell ref="A43:C43"/>
    <mergeCell ref="A44:C44"/>
    <mergeCell ref="A63:C63"/>
    <mergeCell ref="A64:C64"/>
    <mergeCell ref="A65:C65"/>
    <mergeCell ref="A66:C66"/>
    <mergeCell ref="A67:C67"/>
    <mergeCell ref="A68:C68"/>
    <mergeCell ref="A56:C56"/>
    <mergeCell ref="A58:C58"/>
    <mergeCell ref="A135:C135"/>
    <mergeCell ref="A136:C136"/>
    <mergeCell ref="A137:C137"/>
    <mergeCell ref="A134:C134"/>
    <mergeCell ref="A75:C75"/>
    <mergeCell ref="A76:C76"/>
    <mergeCell ref="A77:C77"/>
    <mergeCell ref="A112:C112"/>
    <mergeCell ref="A81:C81"/>
    <mergeCell ref="A107:C107"/>
    <mergeCell ref="A108:C108"/>
    <mergeCell ref="A109:C109"/>
    <mergeCell ref="A110:C110"/>
    <mergeCell ref="A111:C111"/>
    <mergeCell ref="A23:C23"/>
    <mergeCell ref="A22:C22"/>
    <mergeCell ref="A51:C51"/>
    <mergeCell ref="A52:C52"/>
    <mergeCell ref="A53:C53"/>
    <mergeCell ref="A54:C54"/>
    <mergeCell ref="A55:C55"/>
    <mergeCell ref="A31:C31"/>
    <mergeCell ref="A32:C32"/>
    <mergeCell ref="A34:C34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 </vt:lpstr>
      <vt:lpstr> Račun prihoda i rashoda</vt:lpstr>
      <vt:lpstr>Rashodi prema funkcijskoj kl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Admin</cp:lastModifiedBy>
  <cp:lastPrinted>2026-07-15T07:36:23Z</cp:lastPrinted>
  <dcterms:created xsi:type="dcterms:W3CDTF">2022-08-12T12:51:27Z</dcterms:created>
  <dcterms:modified xsi:type="dcterms:W3CDTF">2026-07-17T08:10:20Z</dcterms:modified>
</cp:coreProperties>
</file>